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000" windowHeight="9840"/>
  </bookViews>
  <sheets>
    <sheet name="Sheet1 (2)" sheetId="2" r:id="rId1"/>
  </sheets>
  <definedNames>
    <definedName name="_xlnm._FilterDatabase" localSheetId="0" hidden="1">'Sheet1 (2)'!$A$1:$I$299</definedName>
    <definedName name="_xlnm.Print_Area" localSheetId="0">'Sheet1 (2)'!$A$1:$I$297</definedName>
    <definedName name="_xlnm.Print_Titles" localSheetId="0">'Sheet1 (2)'!$2:$2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0" name="ID_E51F14646DA6400B91CD1CA3C1F9EA9A" descr="b0c65297806823623093972b6aaa80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220075" y="1257300"/>
          <a:ext cx="391795" cy="1033145"/>
        </a:xfrm>
        <a:prstGeom prst="rect">
          <a:avLst/>
        </a:prstGeom>
      </xdr:spPr>
    </xdr:pic>
  </etc:cellImage>
  <etc:cellImage>
    <xdr:pic>
      <xdr:nvPicPr>
        <xdr:cNvPr id="91" name="ID_9633DD16DF13477B9BAF0E67D18BC46F" descr="814eb4441419472567a1cd5017989c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820275" y="3302000"/>
          <a:ext cx="859155" cy="1150620"/>
        </a:xfrm>
        <a:prstGeom prst="rect">
          <a:avLst/>
        </a:prstGeom>
      </xdr:spPr>
    </xdr:pic>
  </etc:cellImage>
  <etc:cellImage>
    <xdr:pic>
      <xdr:nvPicPr>
        <xdr:cNvPr id="11" name="ID_DB1A99D8E38A457A8FBC5593F6E93303" descr="4fce76ced17da2e070cf86eaf22aa5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86725" y="2590800"/>
          <a:ext cx="591185" cy="949960"/>
        </a:xfrm>
        <a:prstGeom prst="rect">
          <a:avLst/>
        </a:prstGeom>
      </xdr:spPr>
    </xdr:pic>
  </etc:cellImage>
  <etc:cellImage>
    <xdr:pic>
      <xdr:nvPicPr>
        <xdr:cNvPr id="15" name="ID_01AE94A9E4044EABA1605432C048B7C8" descr="59cf5a8b454f4a1597f7d5964a6abf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20075" y="6642100"/>
          <a:ext cx="495300" cy="660400"/>
        </a:xfrm>
        <a:prstGeom prst="rect">
          <a:avLst/>
        </a:prstGeom>
      </xdr:spPr>
    </xdr:pic>
  </etc:cellImage>
  <etc:cellImage>
    <xdr:pic>
      <xdr:nvPicPr>
        <xdr:cNvPr id="88" name="ID_6A43049775FF4560B7594C27882F0BD7" descr="81843774d206baab04580386f1b373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6200000">
          <a:off x="8550910" y="4775835"/>
          <a:ext cx="699135" cy="525145"/>
        </a:xfrm>
        <a:prstGeom prst="rect">
          <a:avLst/>
        </a:prstGeom>
      </xdr:spPr>
    </xdr:pic>
  </etc:cellImage>
  <etc:cellImage>
    <xdr:pic>
      <xdr:nvPicPr>
        <xdr:cNvPr id="70" name="ID_7C6AEF26A7284A058DE80ECD7C48174D" descr="69592e4faf65d0c9da82dabfeffe11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553450" y="83236435"/>
          <a:ext cx="810260" cy="1080135"/>
        </a:xfrm>
        <a:prstGeom prst="rect">
          <a:avLst/>
        </a:prstGeom>
      </xdr:spPr>
    </xdr:pic>
  </etc:cellImage>
  <etc:cellImage>
    <xdr:pic>
      <xdr:nvPicPr>
        <xdr:cNvPr id="42" name="ID_97F9CA45CBD14802B7A5D13BED7072BA" descr="ede4be2695a5824899907944f5b4a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16200000">
          <a:off x="8638540" y="38609905"/>
          <a:ext cx="457835" cy="610870"/>
        </a:xfrm>
        <a:prstGeom prst="rect">
          <a:avLst/>
        </a:prstGeom>
      </xdr:spPr>
    </xdr:pic>
  </etc:cellImage>
  <etc:cellImage>
    <xdr:pic>
      <xdr:nvPicPr>
        <xdr:cNvPr id="19" name="ID_F1124C4C25664F3D9A60DE2A2AD3D4C8" descr="9c92ce6b30295a4ec70049b2858945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81975" y="10029825"/>
          <a:ext cx="446405" cy="594995"/>
        </a:xfrm>
        <a:prstGeom prst="rect">
          <a:avLst/>
        </a:prstGeom>
      </xdr:spPr>
    </xdr:pic>
  </etc:cellImage>
  <etc:cellImage>
    <xdr:pic>
      <xdr:nvPicPr>
        <xdr:cNvPr id="26" name="ID_E1B3E2DA1525482D900AF44CA386720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210550" y="37729795"/>
          <a:ext cx="1228725" cy="1289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AED00DDF3F9843A8BCC40F6DCB70C164" descr="e529576f2804eeacc109be23ea629a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105775" y="14011275"/>
          <a:ext cx="405130" cy="541020"/>
        </a:xfrm>
        <a:prstGeom prst="rect">
          <a:avLst/>
        </a:prstGeom>
      </xdr:spPr>
    </xdr:pic>
  </etc:cellImage>
  <etc:cellImage>
    <xdr:pic>
      <xdr:nvPicPr>
        <xdr:cNvPr id="60" name="ID_08B9026F30A24FB583EC04EC7A800C4A" descr="634b1f4f097a846b845d7f92352779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667750" y="52952650"/>
          <a:ext cx="810260" cy="1080135"/>
        </a:xfrm>
        <a:prstGeom prst="rect">
          <a:avLst/>
        </a:prstGeom>
      </xdr:spPr>
    </xdr:pic>
  </etc:cellImage>
  <etc:cellImage>
    <xdr:pic>
      <xdr:nvPicPr>
        <xdr:cNvPr id="21" name="ID_86AB26B23D694581B166CEF649FB2B42" descr="e529576f2804eeacc109be23ea629a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162925" y="14639925"/>
          <a:ext cx="405130" cy="541020"/>
        </a:xfrm>
        <a:prstGeom prst="rect">
          <a:avLst/>
        </a:prstGeom>
      </xdr:spPr>
    </xdr:pic>
  </etc:cellImage>
  <etc:cellImage>
    <xdr:pic>
      <xdr:nvPicPr>
        <xdr:cNvPr id="38" name="ID_B49D5D680ED2409784270396B5775F53" descr="c4549345aca0c3950a3d808718f710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677275" y="20403820"/>
          <a:ext cx="524510" cy="699135"/>
        </a:xfrm>
        <a:prstGeom prst="rect">
          <a:avLst/>
        </a:prstGeom>
      </xdr:spPr>
    </xdr:pic>
  </etc:cellImage>
  <etc:cellImage>
    <xdr:pic>
      <xdr:nvPicPr>
        <xdr:cNvPr id="86" name="ID_D1BB9AF0AFAC4E1DB7A9AD57DA7A12E8" descr="5d32b26b3873f61cad6287a251590c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05850" y="21267420"/>
          <a:ext cx="523875" cy="702310"/>
        </a:xfrm>
        <a:prstGeom prst="rect">
          <a:avLst/>
        </a:prstGeom>
      </xdr:spPr>
    </xdr:pic>
  </etc:cellImage>
  <etc:cellImage>
    <xdr:pic>
      <xdr:nvPicPr>
        <xdr:cNvPr id="66" name="ID_CFAEFB121ACE4FA5A3681372DBB850E8" descr="fc24c1f7236f85a664854a4382b4a3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296275" y="78381225"/>
          <a:ext cx="1420495" cy="1083310"/>
        </a:xfrm>
        <a:prstGeom prst="rect">
          <a:avLst/>
        </a:prstGeom>
      </xdr:spPr>
    </xdr:pic>
  </etc:cellImage>
  <etc:cellImage>
    <xdr:pic>
      <xdr:nvPicPr>
        <xdr:cNvPr id="48" name="ID_9B02AE6C89F74A7292414A88F8F1C249" descr="efa15b8c2e77051bcdf350806885cc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42375" y="22242145"/>
          <a:ext cx="250190" cy="333375"/>
        </a:xfrm>
        <a:prstGeom prst="rect">
          <a:avLst/>
        </a:prstGeom>
      </xdr:spPr>
    </xdr:pic>
  </etc:cellImage>
  <etc:cellImage>
    <xdr:pic>
      <xdr:nvPicPr>
        <xdr:cNvPr id="37" name="ID_E840D8848539429CA8811B99FEA75DEB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505825" y="20908645"/>
          <a:ext cx="678815" cy="903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178CC6C4C0BF410E96AC7F7942517DAA" descr="418be5cd315b3b3de91597fba5fdec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582025" y="21921470"/>
          <a:ext cx="667385" cy="890270"/>
        </a:xfrm>
        <a:prstGeom prst="rect">
          <a:avLst/>
        </a:prstGeom>
      </xdr:spPr>
    </xdr:pic>
  </etc:cellImage>
  <etc:cellImage>
    <xdr:pic>
      <xdr:nvPicPr>
        <xdr:cNvPr id="79" name="ID_23CF7F9FBF54443F89ABAA1D8C3BC884" descr="729b8d46e402db5da9d1ee6d674b2c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705850" y="23356570"/>
          <a:ext cx="367030" cy="819785"/>
        </a:xfrm>
        <a:prstGeom prst="rect">
          <a:avLst/>
        </a:prstGeom>
      </xdr:spPr>
    </xdr:pic>
  </etc:cellImage>
  <etc:cellImage>
    <xdr:pic>
      <xdr:nvPicPr>
        <xdr:cNvPr id="77" name="ID_3CB690F667884132B1352D5D8D5DB143" descr="d607632cd44bdf4ce99f400bbdcd79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696325" y="25950545"/>
          <a:ext cx="495935" cy="660400"/>
        </a:xfrm>
        <a:prstGeom prst="rect">
          <a:avLst/>
        </a:prstGeom>
      </xdr:spPr>
    </xdr:pic>
  </etc:cellImage>
  <etc:cellImage>
    <xdr:pic>
      <xdr:nvPicPr>
        <xdr:cNvPr id="58" name="ID_1AC6319BB3064BA6B09F52A5DCF5691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553450" y="51943000"/>
          <a:ext cx="849630" cy="586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A662DFADB9D44105A7C283E57BB95F1A" descr="93ec0fb5a9bd85a027672f89f1e24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10980000">
          <a:off x="8724900" y="26769695"/>
          <a:ext cx="479425" cy="640080"/>
        </a:xfrm>
        <a:prstGeom prst="rect">
          <a:avLst/>
        </a:prstGeom>
      </xdr:spPr>
    </xdr:pic>
  </etc:cellImage>
  <etc:cellImage>
    <xdr:pic>
      <xdr:nvPicPr>
        <xdr:cNvPr id="29" name="ID_32DBF6DDFAF94CB3A61A0BC5C501C506" descr="46fae76090c173e4cf456311332d5a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743950" y="24247475"/>
          <a:ext cx="448310" cy="597535"/>
        </a:xfrm>
        <a:prstGeom prst="rect">
          <a:avLst/>
        </a:prstGeom>
      </xdr:spPr>
    </xdr:pic>
  </etc:cellImage>
  <etc:cellImage>
    <xdr:pic>
      <xdr:nvPicPr>
        <xdr:cNvPr id="32" name="ID_9A82A9C7CAC846938218D90F2E05C395" descr="微信图片_2021041219004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467725" y="50755550"/>
          <a:ext cx="1057275" cy="599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BF8284CB902042E0A8198F320D6B1A5D" descr="4ce8932f9efe5c1841571a7358809ca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rot="5400000">
          <a:off x="8673465" y="25266015"/>
          <a:ext cx="744855" cy="560070"/>
        </a:xfrm>
        <a:prstGeom prst="rect">
          <a:avLst/>
        </a:prstGeom>
      </xdr:spPr>
    </xdr:pic>
  </etc:cellImage>
  <etc:cellImage>
    <xdr:pic>
      <xdr:nvPicPr>
        <xdr:cNvPr id="35" name="ID_3E12D0B868FE4394BAE383E3E6AF3752" descr="f72175b3fd0f1da3fe1508d89f9a62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751570" y="26056590"/>
          <a:ext cx="607695" cy="807720"/>
        </a:xfrm>
        <a:prstGeom prst="rect">
          <a:avLst/>
        </a:prstGeom>
      </xdr:spPr>
    </xdr:pic>
  </etc:cellImage>
  <etc:cellImage>
    <xdr:pic>
      <xdr:nvPicPr>
        <xdr:cNvPr id="28" name="ID_6E18D13C412F400FA12E86A691A96471" descr="f7a1b43cc5a11a2d798f33b2b6d279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677275" y="27438350"/>
          <a:ext cx="629285" cy="937895"/>
        </a:xfrm>
        <a:prstGeom prst="rect">
          <a:avLst/>
        </a:prstGeom>
      </xdr:spPr>
    </xdr:pic>
  </etc:cellImage>
  <etc:cellImage>
    <xdr:pic>
      <xdr:nvPicPr>
        <xdr:cNvPr id="40" name="ID_52DEA8AFAE744417B3DB8BD9BF6376FB" descr="11f7fde56ac02ab1026e9ae9167056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696325" y="28501340"/>
          <a:ext cx="669925" cy="694055"/>
        </a:xfrm>
        <a:prstGeom prst="rect">
          <a:avLst/>
        </a:prstGeom>
      </xdr:spPr>
    </xdr:pic>
  </etc:cellImage>
  <etc:cellImage>
    <xdr:pic>
      <xdr:nvPicPr>
        <xdr:cNvPr id="67" name="ID_F973244A179440A0AE3F9464A614F870" descr="28c5e46625ea16eb14ce8e1e6ae8ad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629650" y="77025500"/>
          <a:ext cx="810260" cy="1083310"/>
        </a:xfrm>
        <a:prstGeom prst="rect">
          <a:avLst/>
        </a:prstGeom>
      </xdr:spPr>
    </xdr:pic>
  </etc:cellImage>
  <etc:cellImage>
    <xdr:pic>
      <xdr:nvPicPr>
        <xdr:cNvPr id="24" name="ID_1388B4BC98A9469E84716E6FE6D1CFC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296275" y="42259250"/>
          <a:ext cx="1126490" cy="474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AA75DBF376AB41D88FA5B371FE65BCD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343900" y="29185870"/>
          <a:ext cx="1049655" cy="787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B007C2E4FD7343749065DFECDA0E170C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591550" y="30462220"/>
          <a:ext cx="659130" cy="878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6FB800DC254B402FA3269E3BDCD7CFF2"/>
        <xdr:cNvPicPr/>
      </xdr:nvPicPr>
      <xdr:blipFill>
        <a:blip r:embed="rId32"/>
        <a:stretch>
          <a:fillRect/>
        </a:stretch>
      </xdr:blipFill>
      <xdr:spPr>
        <a:xfrm>
          <a:off x="8439150" y="33886775"/>
          <a:ext cx="1049655" cy="490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8BF244EDCACB4F388A6E501FD383C7CD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62950" y="34572575"/>
          <a:ext cx="1108075" cy="442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BA08FDEC146440A5916602303AA35B3A" descr="451d3041c6d3807a17fb5cc08a60dbc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258175" y="81020920"/>
          <a:ext cx="1439545" cy="1080135"/>
        </a:xfrm>
        <a:prstGeom prst="rect">
          <a:avLst/>
        </a:prstGeom>
      </xdr:spPr>
    </xdr:pic>
  </etc:cellImage>
  <etc:cellImage>
    <xdr:pic>
      <xdr:nvPicPr>
        <xdr:cNvPr id="23" name="ID_667A760CB4304A919767BDF954AD8918" descr="8e7e701cbb0e33baa0f0b09ded0567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382000" y="41398825"/>
          <a:ext cx="1271270" cy="59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D09DF326C69C4A449F25B23E9E30DC8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515350" y="35982275"/>
          <a:ext cx="961390" cy="53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E7BF303FACFA48EEA98AFCAD72A94883" descr="bf0812d03ac612a2df4b518eb3cccc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420100" y="37588825"/>
          <a:ext cx="1087120" cy="490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4CBFB7BFCCAA4321819277CBD4E074B8"/>
        <xdr:cNvPicPr/>
      </xdr:nvPicPr>
      <xdr:blipFill>
        <a:blip r:embed="rId38"/>
        <a:stretch>
          <a:fillRect/>
        </a:stretch>
      </xdr:blipFill>
      <xdr:spPr>
        <a:xfrm>
          <a:off x="8410575" y="38138100"/>
          <a:ext cx="1072515" cy="473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A13F700B96D7457080BF5B609452244A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rot="16200000">
          <a:off x="8657590" y="43681650"/>
          <a:ext cx="481330" cy="12680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6B049CB767AA4944A9EE23941F3FAAF2" descr="7388dde9198d32651dcb1fcd39c947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rot="16200000">
          <a:off x="8830310" y="55836185"/>
          <a:ext cx="448310" cy="601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BC5D4A5A7F9C4B5E91A504457A4EBFC8" descr="7388dde9198d32651dcb1fcd39c947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rot="16200000">
          <a:off x="8810625" y="57864375"/>
          <a:ext cx="480060" cy="658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13B0AB491FD346EEA4738B9D0A3B84B7" descr="7388dde9198d32651dcb1fcd39c947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539480" y="59108975"/>
          <a:ext cx="990600" cy="133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FF68C8B56355470185195541E24159C0" descr="88853cdbca120ce0f29a52a6a31ce6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410575" y="96780985"/>
          <a:ext cx="1181100" cy="1698625"/>
        </a:xfrm>
        <a:prstGeom prst="rect">
          <a:avLst/>
        </a:prstGeom>
      </xdr:spPr>
    </xdr:pic>
  </etc:cellImage>
  <etc:cellImage>
    <xdr:pic>
      <xdr:nvPicPr>
        <xdr:cNvPr id="62" name="ID_15D54292CC1248BA9722EF5496DA8635" descr="微信图片_2021041219004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620125" y="66319400"/>
          <a:ext cx="991870" cy="556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37834443E2A84B3299EBD80E37685E6F" descr="e97cd6b439ccf5ceb50ef8f2cac174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677275" y="63861950"/>
          <a:ext cx="562610" cy="749935"/>
        </a:xfrm>
        <a:prstGeom prst="rect">
          <a:avLst/>
        </a:prstGeom>
      </xdr:spPr>
    </xdr:pic>
  </etc:cellImage>
  <etc:cellImage>
    <xdr:pic>
      <xdr:nvPicPr>
        <xdr:cNvPr id="71" name="ID_BBFF19B7CCA64A92B3E0C524F396C3D4" descr="3439101e5aa60f9baca60cbc5db1a2b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296275" y="89100660"/>
          <a:ext cx="1439545" cy="1080135"/>
        </a:xfrm>
        <a:prstGeom prst="rect">
          <a:avLst/>
        </a:prstGeom>
      </xdr:spPr>
    </xdr:pic>
  </etc:cellImage>
  <etc:cellImage>
    <xdr:pic>
      <xdr:nvPicPr>
        <xdr:cNvPr id="73" name="ID_54A16C2F47F441E1A0BA12E9854C26FF" descr="c3f40994a64606c28744b4d9aa760f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404225" y="90510995"/>
          <a:ext cx="1168400" cy="1622425"/>
        </a:xfrm>
        <a:prstGeom prst="rect">
          <a:avLst/>
        </a:prstGeom>
      </xdr:spPr>
    </xdr:pic>
  </etc:cellImage>
  <etc:cellImage>
    <xdr:pic>
      <xdr:nvPicPr>
        <xdr:cNvPr id="75" name="ID_37ECEA4F7EAA401D82EF33181DAF5D6E" descr="bd3aa336696b699cc2bb87fe72c08f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601075" y="92786835"/>
          <a:ext cx="809625" cy="1080135"/>
        </a:xfrm>
        <a:prstGeom prst="rect">
          <a:avLst/>
        </a:prstGeom>
      </xdr:spPr>
    </xdr:pic>
  </etc:cellImage>
  <etc:cellImage>
    <xdr:pic>
      <xdr:nvPicPr>
        <xdr:cNvPr id="76" name="ID_7763E4FE2BC7470389106F725FD9E056" descr="a8d5f47b19d6b83edec08f03b76367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620125" y="94072710"/>
          <a:ext cx="810260" cy="1080135"/>
        </a:xfrm>
        <a:prstGeom prst="rect">
          <a:avLst/>
        </a:prstGeom>
      </xdr:spPr>
    </xdr:pic>
  </etc:cellImage>
  <etc:cellImage>
    <xdr:pic>
      <xdr:nvPicPr>
        <xdr:cNvPr id="78" name="ID_905CEA61C8BE453496AF7B7318F91551" descr="db23e6200a85b9f123f418c4f1ac756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639175" y="95390335"/>
          <a:ext cx="810260" cy="1080135"/>
        </a:xfrm>
        <a:prstGeom prst="rect">
          <a:avLst/>
        </a:prstGeom>
      </xdr:spPr>
    </xdr:pic>
  </etc:cellImage>
  <etc:cellImage>
    <xdr:pic>
      <xdr:nvPicPr>
        <xdr:cNvPr id="83" name="ID_D431BED417DB4AD1B797E102EA1101A4" descr="5e157c1e4c0ffbefdd89c83f09e68f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401050" y="98816160"/>
          <a:ext cx="1080135" cy="1086485"/>
        </a:xfrm>
        <a:prstGeom prst="rect">
          <a:avLst/>
        </a:prstGeom>
      </xdr:spPr>
    </xdr:pic>
  </etc:cellImage>
  <etc:cellImage>
    <xdr:pic>
      <xdr:nvPicPr>
        <xdr:cNvPr id="85" name="ID_BC65D059010B48A19AED42886E184BD6" descr="027446a93ba4489d99e58f357ca2da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505825" y="100149660"/>
          <a:ext cx="1080135" cy="1086485"/>
        </a:xfrm>
        <a:prstGeom prst="rect">
          <a:avLst/>
        </a:prstGeom>
      </xdr:spPr>
    </xdr:pic>
  </etc:cellImage>
  <etc:cellImage>
    <xdr:pic>
      <xdr:nvPicPr>
        <xdr:cNvPr id="87" name="ID_8B0B0E8740F9454493E5455EBBEF110B" descr="c851fb2797ac69d3a0b0a8529fde51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505825" y="101400610"/>
          <a:ext cx="1080135" cy="1083310"/>
        </a:xfrm>
        <a:prstGeom prst="rect">
          <a:avLst/>
        </a:prstGeom>
      </xdr:spPr>
    </xdr:pic>
  </etc:cellImage>
  <etc:cellImage>
    <xdr:pic>
      <xdr:nvPicPr>
        <xdr:cNvPr id="2" name="ID_B2F726F01066406495888420F7FA863C" descr="31bbf7bdb93f341bbbe78bd4d1163a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086975" y="141140815"/>
          <a:ext cx="540385" cy="720090"/>
        </a:xfrm>
        <a:prstGeom prst="rect">
          <a:avLst/>
        </a:prstGeom>
      </xdr:spPr>
    </xdr:pic>
  </etc:cellImage>
  <etc:cellImage>
    <xdr:pic>
      <xdr:nvPicPr>
        <xdr:cNvPr id="18" name="ID_46B90E7B28EC43C5A5BE0E964D0028DC" descr="ede4be2695a5824899907944f5b4a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-5400000">
          <a:off x="9630410" y="141902815"/>
          <a:ext cx="543560" cy="720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112DD7FFF91040A0A2E7F84D15880261" descr="16f5214155a2ad80b0f86c6403ee6a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886950" y="142779115"/>
          <a:ext cx="1080135" cy="1080135"/>
        </a:xfrm>
        <a:prstGeom prst="rect">
          <a:avLst/>
        </a:prstGeom>
      </xdr:spPr>
    </xdr:pic>
  </etc:cellImage>
  <etc:cellImage>
    <xdr:pic>
      <xdr:nvPicPr>
        <xdr:cNvPr id="4" name="ID_01D53836EC8B448F9E65792A16EAE561" descr="eff074e195cc0cc13785de40734335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896475" y="135019415"/>
          <a:ext cx="810260" cy="1080135"/>
        </a:xfrm>
        <a:prstGeom prst="rect">
          <a:avLst/>
        </a:prstGeom>
      </xdr:spPr>
    </xdr:pic>
  </etc:cellImage>
  <etc:cellImage>
    <xdr:pic>
      <xdr:nvPicPr>
        <xdr:cNvPr id="22" name="ID_B1424285F71F4D5794CD2FAFF1444032" descr="ac80295a9c05caecf95601285e1457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0212705" y="137040620"/>
          <a:ext cx="539750" cy="720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811B9D0A1E3841668F7D485B014CABF3" descr="cb2c08d7e3220fad9ba6bf9e1a83a2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877425" y="138715115"/>
          <a:ext cx="809625" cy="1080135"/>
        </a:xfrm>
        <a:prstGeom prst="rect">
          <a:avLst/>
        </a:prstGeom>
      </xdr:spPr>
    </xdr:pic>
  </etc:cellImage>
  <etc:cellImage>
    <xdr:pic>
      <xdr:nvPicPr>
        <xdr:cNvPr id="7" name="ID_29D602DF6C824867B31B2621C19145EF" descr="8170742cfddabafc617a630e98f137b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519285" y="129847975"/>
          <a:ext cx="1426845" cy="1071245"/>
        </a:xfrm>
        <a:prstGeom prst="rect">
          <a:avLst/>
        </a:prstGeom>
      </xdr:spPr>
    </xdr:pic>
  </etc:cellImage>
  <etc:cellImage>
    <xdr:pic>
      <xdr:nvPicPr>
        <xdr:cNvPr id="9" name="ID_FF4079ACD6E44DEA8059A5700271B7F1" descr="e66f63834da79c81b53e893937a90e2"/>
        <xdr:cNvPicPr>
          <a:picLocks noChangeAspect="1"/>
        </xdr:cNvPicPr>
      </xdr:nvPicPr>
      <xdr:blipFill>
        <a:blip r:embed="rId58"/>
        <a:srcRect t="58916" r="51097" b="-1218"/>
        <a:stretch>
          <a:fillRect/>
        </a:stretch>
      </xdr:blipFill>
      <xdr:spPr>
        <a:xfrm>
          <a:off x="9942195" y="135467725"/>
          <a:ext cx="901065" cy="772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19B40BC4A4D04D9BB0D94170BF0CB839" descr="2502f05770eca4a1f7a82e9de70b3a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729470" y="146102705"/>
          <a:ext cx="1276350" cy="899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AA53613CB3754CADB058F17F48DAC2A7" descr="ebbaa319e1292b0ecb268577b13d13e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100945" y="148019135"/>
          <a:ext cx="710565" cy="154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0EF44E23764A4F4D9F15A4821912E7D0" descr="2502f05770eca4a1f7a82e9de70b3a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818370" y="150877270"/>
          <a:ext cx="1260475" cy="899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47E88F4C3882455CBFED465A7629FE4F" descr="7250796945222b2544d59bdb0817f64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826625" y="151786590"/>
          <a:ext cx="605790" cy="1088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9DB6DAEDB5D547CAA15E66F51579F2EB" descr="7cd4fbb471ad295141a9f655bd5725b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711690" y="152950545"/>
          <a:ext cx="605790" cy="1087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B0A2F7042CEB4995AD3837F56050DE68" descr="20dbdfed023cf625e49ac6726868b9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871710" y="155574365"/>
          <a:ext cx="540385" cy="725170"/>
        </a:xfrm>
        <a:prstGeom prst="rect">
          <a:avLst/>
        </a:prstGeom>
      </xdr:spPr>
    </xdr:pic>
  </etc:cellImage>
  <etc:cellImage>
    <xdr:pic>
      <xdr:nvPicPr>
        <xdr:cNvPr id="43" name="ID_9246ADD4BFD0433BA112DFC15C6BF0BD" descr="b417eec67fd480e14dc27c9cc06560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467850" y="156382085"/>
          <a:ext cx="959485" cy="722630"/>
        </a:xfrm>
        <a:prstGeom prst="rect">
          <a:avLst/>
        </a:prstGeom>
      </xdr:spPr>
    </xdr:pic>
  </etc:cellImage>
  <etc:cellImage>
    <xdr:pic>
      <xdr:nvPicPr>
        <xdr:cNvPr id="47" name="ID_BB5A440B4A5040A1A477C319D925A979" descr="901e22e0fbaf2e555ca480ac6e80a1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flipV="1">
          <a:off x="10075545" y="157349190"/>
          <a:ext cx="540385" cy="725170"/>
        </a:xfrm>
        <a:prstGeom prst="rect">
          <a:avLst/>
        </a:prstGeom>
      </xdr:spPr>
    </xdr:pic>
  </etc:cellImage>
  <etc:cellImage>
    <xdr:pic>
      <xdr:nvPicPr>
        <xdr:cNvPr id="51" name="ID_C70232F5366B4CD0B7A4AA4C174F7C2D" descr="56f87c14ed7901e70400db1c1229d0a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150475" y="160613725"/>
          <a:ext cx="540385" cy="725170"/>
        </a:xfrm>
        <a:prstGeom prst="rect">
          <a:avLst/>
        </a:prstGeom>
      </xdr:spPr>
    </xdr:pic>
  </etc:cellImage>
  <etc:cellImage>
    <xdr:pic>
      <xdr:nvPicPr>
        <xdr:cNvPr id="52" name="ID_34E86FF079F748E1A63C92CB317A34F0" descr="db3ac0c8c7bc319b2c2fb5dca40997b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208260" y="161565590"/>
          <a:ext cx="540385" cy="722630"/>
        </a:xfrm>
        <a:prstGeom prst="rect">
          <a:avLst/>
        </a:prstGeom>
      </xdr:spPr>
    </xdr:pic>
  </etc:cellImage>
  <etc:cellImage>
    <xdr:pic>
      <xdr:nvPicPr>
        <xdr:cNvPr id="53" name="ID_0B05CB4050C4432E8482D8B25514961E" descr="45bd1f2c928aea6d927b00efa9d0fbf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935845" y="162386645"/>
          <a:ext cx="1031240" cy="776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574D3EC901674D1BBB4EF88B1F740C4D" descr="56f87c14ed7901e70400db1c1229d0a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184130" y="163852860"/>
          <a:ext cx="540385" cy="725170"/>
        </a:xfrm>
        <a:prstGeom prst="rect">
          <a:avLst/>
        </a:prstGeom>
      </xdr:spPr>
    </xdr:pic>
  </etc:cellImage>
  <etc:cellImage>
    <xdr:pic>
      <xdr:nvPicPr>
        <xdr:cNvPr id="55" name="ID_B73CE541BE5A407A9005437CBF625EAC" descr="16b8e159ab902fbcac0465cf00501a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783445" y="167441880"/>
          <a:ext cx="683260" cy="910590"/>
        </a:xfrm>
        <a:prstGeom prst="rect">
          <a:avLst/>
        </a:prstGeom>
      </xdr:spPr>
    </xdr:pic>
  </etc:cellImage>
  <etc:cellImage>
    <xdr:pic>
      <xdr:nvPicPr>
        <xdr:cNvPr id="56" name="ID_5639F5420CE44D4093D7C52AB055F69D" descr="9c3f2669dfad0d00bb7de97f02c1ea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611360" y="170594655"/>
          <a:ext cx="959485" cy="720090"/>
        </a:xfrm>
        <a:prstGeom prst="rect">
          <a:avLst/>
        </a:prstGeom>
      </xdr:spPr>
    </xdr:pic>
  </etc:cellImage>
  <etc:cellImage>
    <xdr:pic>
      <xdr:nvPicPr>
        <xdr:cNvPr id="57" name="ID_460167700C7A4520BFA5214F8E24A102" descr="2ced7b9066220cafb8ae849248bec73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827260" y="172395515"/>
          <a:ext cx="714375" cy="951865"/>
        </a:xfrm>
        <a:prstGeom prst="rect">
          <a:avLst/>
        </a:prstGeom>
      </xdr:spPr>
    </xdr:pic>
  </etc:cellImage>
  <etc:cellImage>
    <xdr:pic>
      <xdr:nvPicPr>
        <xdr:cNvPr id="61" name="ID_4A004594E4B74328B38EB1E436CA05CE" descr="876dc13d04f6ec45a88d62aef46e97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926320" y="173495970"/>
          <a:ext cx="540385" cy="725170"/>
        </a:xfrm>
        <a:prstGeom prst="rect">
          <a:avLst/>
        </a:prstGeom>
      </xdr:spPr>
    </xdr:pic>
  </etc:cellImage>
  <etc:cellImage>
    <xdr:pic>
      <xdr:nvPicPr>
        <xdr:cNvPr id="65" name="ID_244BDB4F2A98499BBBDB8604870992C5" descr="163e3d99761dee20525246db6e7128c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942830" y="177071020"/>
          <a:ext cx="540385" cy="722630"/>
        </a:xfrm>
        <a:prstGeom prst="rect">
          <a:avLst/>
        </a:prstGeom>
      </xdr:spPr>
    </xdr:pic>
  </etc:cellImage>
  <etc:cellImage>
    <xdr:pic>
      <xdr:nvPicPr>
        <xdr:cNvPr id="68" name="ID_7150BED9400F4EF389FC3511CF510224" descr="ef39c5b137324a6f9d09225d6e8e905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678035" y="180140610"/>
          <a:ext cx="720090" cy="720090"/>
        </a:xfrm>
        <a:prstGeom prst="rect">
          <a:avLst/>
        </a:prstGeom>
      </xdr:spPr>
    </xdr:pic>
  </etc:cellImage>
  <etc:cellImage>
    <xdr:pic>
      <xdr:nvPicPr>
        <xdr:cNvPr id="72" name="ID_2D987B3349574D8AA2C31F771FA73521" descr="81c06cc37c39436af7d76f26590925a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9467850" y="180911500"/>
          <a:ext cx="391795" cy="720090"/>
        </a:xfrm>
        <a:prstGeom prst="rect">
          <a:avLst/>
        </a:prstGeom>
      </xdr:spPr>
    </xdr:pic>
  </etc:cellImage>
  <etc:cellImage>
    <xdr:pic>
      <xdr:nvPicPr>
        <xdr:cNvPr id="84" name="ID_DAA45FC090B84574AD83063308545B98" descr="e094ee8c9242a26418a5c235bf5665a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596120" y="183036845"/>
          <a:ext cx="1097915" cy="824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1F66951FA4354B46BFE2F975A1D60CF6" descr="21fcd1078daff422569504cd94c74e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504045" y="187746005"/>
          <a:ext cx="1369695" cy="633095"/>
        </a:xfrm>
        <a:prstGeom prst="rect">
          <a:avLst/>
        </a:prstGeom>
      </xdr:spPr>
    </xdr:pic>
  </etc:cellImage>
  <etc:cellImage>
    <xdr:pic>
      <xdr:nvPicPr>
        <xdr:cNvPr id="92" name="ID_A266234A08084E70911316FCC5C160BF" descr="43dbe109af1f551fbcae67b80b348e9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2119610" y="87466170"/>
          <a:ext cx="487045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19DF1108079E493D88CADAEB82B0964E"/>
        <xdr:cNvPicPr>
          <a:picLocks noChangeAspect="1"/>
        </xdr:cNvPicPr>
      </xdr:nvPicPr>
      <xdr:blipFill>
        <a:blip r:embed="rId79"/>
        <a:srcRect l="345" r="50787"/>
        <a:stretch>
          <a:fillRect/>
        </a:stretch>
      </xdr:blipFill>
      <xdr:spPr>
        <a:xfrm>
          <a:off x="12004040" y="9632950"/>
          <a:ext cx="699770" cy="1294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4FFE602865304693BB890D79C8FD39A6"/>
        <xdr:cNvPicPr>
          <a:picLocks noChangeAspect="1"/>
        </xdr:cNvPicPr>
      </xdr:nvPicPr>
      <xdr:blipFill>
        <a:blip r:embed="rId79"/>
        <a:srcRect l="48456"/>
        <a:stretch>
          <a:fillRect/>
        </a:stretch>
      </xdr:blipFill>
      <xdr:spPr>
        <a:xfrm>
          <a:off x="12047855" y="8345805"/>
          <a:ext cx="648335" cy="1128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16012E049AE04504ADAA4B88A22ED47A" descr="241791fb515959c739faa3a1e142c8f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 rot="10800000">
          <a:off x="12127865" y="14187170"/>
          <a:ext cx="536575" cy="706120"/>
        </a:xfrm>
        <a:prstGeom prst="rect">
          <a:avLst/>
        </a:prstGeom>
      </xdr:spPr>
    </xdr:pic>
  </etc:cellImage>
  <etc:cellImage>
    <xdr:pic>
      <xdr:nvPicPr>
        <xdr:cNvPr id="97" name="ID_6DC8801EEABE4A90BDAA1986E3B4AFF5" descr="73d986a49ca1c9fe998f9d21c5616ca"/>
        <xdr:cNvPicPr>
          <a:picLocks noChangeAspect="1"/>
        </xdr:cNvPicPr>
      </xdr:nvPicPr>
      <xdr:blipFill>
        <a:blip r:embed="rId81"/>
        <a:srcRect r="61246" b="6146"/>
        <a:stretch>
          <a:fillRect/>
        </a:stretch>
      </xdr:blipFill>
      <xdr:spPr>
        <a:xfrm>
          <a:off x="12086590" y="5800725"/>
          <a:ext cx="560705" cy="990600"/>
        </a:xfrm>
        <a:prstGeom prst="rect">
          <a:avLst/>
        </a:prstGeom>
      </xdr:spPr>
    </xdr:pic>
  </etc:cellImage>
  <etc:cellImage>
    <xdr:pic>
      <xdr:nvPicPr>
        <xdr:cNvPr id="98" name="ID_54D98BC5DAA34FC786614C18D124928E" descr="27b9a2c543d8c3f93bf52f1fad06c2b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1972925" y="6873240"/>
          <a:ext cx="842010" cy="1129665"/>
        </a:xfrm>
        <a:prstGeom prst="rect">
          <a:avLst/>
        </a:prstGeom>
      </xdr:spPr>
    </xdr:pic>
  </etc:cellImage>
  <etc:cellImage>
    <xdr:pic>
      <xdr:nvPicPr>
        <xdr:cNvPr id="99" name="ID_EEB3D13452CC45CE9A9E63064FD9F40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1805920" y="23002240"/>
          <a:ext cx="1202690" cy="1242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297753F827E347EEB6542D626EBB60AF" descr="e9f2d21f4373320d71b573d1342fbbe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2459335" y="179741830"/>
          <a:ext cx="1003300" cy="1134745"/>
        </a:xfrm>
        <a:prstGeom prst="rect">
          <a:avLst/>
        </a:prstGeom>
      </xdr:spPr>
    </xdr:pic>
  </etc:cellImage>
  <etc:cellImage>
    <xdr:pic>
      <xdr:nvPicPr>
        <xdr:cNvPr id="20" name="ID_B99D17F7CEF947C98CFDF6D0BE08B4FB" descr="53832a46de7bf077c5d3253b024feb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4611350" y="2978785"/>
          <a:ext cx="1250315" cy="949960"/>
        </a:xfrm>
        <a:prstGeom prst="rect">
          <a:avLst/>
        </a:prstGeom>
      </xdr:spPr>
    </xdr:pic>
  </etc:cellImage>
  <etc:cellImage>
    <xdr:pic>
      <xdr:nvPicPr>
        <xdr:cNvPr id="90" name="ID_6907924D18E54E598E1CD7217770471F" descr="53832a46de7bf077c5d3253b024feb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4676120" y="4077335"/>
          <a:ext cx="1250315" cy="949960"/>
        </a:xfrm>
        <a:prstGeom prst="rect">
          <a:avLst/>
        </a:prstGeom>
      </xdr:spPr>
    </xdr:pic>
  </etc:cellImage>
  <etc:cellImage>
    <xdr:pic>
      <xdr:nvPicPr>
        <xdr:cNvPr id="100" name="ID_B2491371EC9A4B2FB4B369045F7318F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1572240" y="30899100"/>
          <a:ext cx="1510030" cy="1152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573FE28762804C818245454D399BBA10" descr="9a6f21771ed0cb7028bc122c3501f45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1259185" y="2581275"/>
          <a:ext cx="700405" cy="1579880"/>
        </a:xfrm>
        <a:prstGeom prst="rect">
          <a:avLst/>
        </a:prstGeom>
      </xdr:spPr>
    </xdr:pic>
  </etc:cellImage>
  <etc:cellImage>
    <xdr:pic>
      <xdr:nvPicPr>
        <xdr:cNvPr id="102" name="ID_72E65DBF65BB4604A00B52FB16E3B5F2" descr="02c850447b0b2e17a1e874c7d69c262"/>
        <xdr:cNvPicPr>
          <a:picLocks noChangeAspect="1"/>
        </xdr:cNvPicPr>
      </xdr:nvPicPr>
      <xdr:blipFill>
        <a:blip r:embed="rId88"/>
        <a:srcRect t="9412" b="25073"/>
        <a:stretch>
          <a:fillRect/>
        </a:stretch>
      </xdr:blipFill>
      <xdr:spPr>
        <a:xfrm>
          <a:off x="11201400" y="11097895"/>
          <a:ext cx="859790" cy="1272540"/>
        </a:xfrm>
        <a:prstGeom prst="rect">
          <a:avLst/>
        </a:prstGeom>
      </xdr:spPr>
    </xdr:pic>
  </etc:cellImage>
  <etc:cellImage>
    <xdr:pic>
      <xdr:nvPicPr>
        <xdr:cNvPr id="103" name="ID_28CD35374A7D4A06B274F1D3BA7F6BF1" descr="15bbc2a3497dc84e59f24f2654c167f"/>
        <xdr:cNvPicPr>
          <a:picLocks noChangeAspect="1"/>
        </xdr:cNvPicPr>
      </xdr:nvPicPr>
      <xdr:blipFill>
        <a:blip r:embed="rId89"/>
        <a:srcRect b="14071"/>
        <a:stretch>
          <a:fillRect/>
        </a:stretch>
      </xdr:blipFill>
      <xdr:spPr>
        <a:xfrm>
          <a:off x="11303635" y="12578715"/>
          <a:ext cx="741680" cy="1135380"/>
        </a:xfrm>
        <a:prstGeom prst="rect">
          <a:avLst/>
        </a:prstGeom>
      </xdr:spPr>
    </xdr:pic>
  </etc:cellImage>
  <etc:cellImage>
    <xdr:pic>
      <xdr:nvPicPr>
        <xdr:cNvPr id="104" name="ID_CE2258AE7B184B89898A2FE889F411AC" descr="7eb3ac5346758fe57700068fee447ff"/>
        <xdr:cNvPicPr>
          <a:picLocks noChangeAspect="1"/>
        </xdr:cNvPicPr>
      </xdr:nvPicPr>
      <xdr:blipFill>
        <a:blip r:embed="rId90"/>
        <a:srcRect l="21482" t="210" r="18113"/>
        <a:stretch>
          <a:fillRect/>
        </a:stretch>
      </xdr:blipFill>
      <xdr:spPr>
        <a:xfrm>
          <a:off x="10919460" y="2659380"/>
          <a:ext cx="1322070" cy="930910"/>
        </a:xfrm>
        <a:prstGeom prst="rect">
          <a:avLst/>
        </a:prstGeom>
      </xdr:spPr>
    </xdr:pic>
  </etc:cellImage>
  <etc:cellImage>
    <xdr:pic>
      <xdr:nvPicPr>
        <xdr:cNvPr id="105" name="ID_2D83DE273FA84DFDA41745266AED439E" descr="8b9595c3deb90651d662e3ac6c731e4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642725" y="27855545"/>
          <a:ext cx="1024255" cy="461010"/>
        </a:xfrm>
        <a:prstGeom prst="rect">
          <a:avLst/>
        </a:prstGeom>
      </xdr:spPr>
    </xdr:pic>
  </etc:cellImage>
  <etc:cellImage>
    <xdr:pic>
      <xdr:nvPicPr>
        <xdr:cNvPr id="106" name="ID_66124BAFA22C4F96A19C96F7BCD194E2" descr="d5efe91bed67cbcd7d4d7496f3ef491"/>
        <xdr:cNvPicPr>
          <a:picLocks noChangeAspect="1"/>
        </xdr:cNvPicPr>
      </xdr:nvPicPr>
      <xdr:blipFill>
        <a:blip r:embed="rId92"/>
        <a:srcRect l="25755" r="17780"/>
        <a:stretch>
          <a:fillRect/>
        </a:stretch>
      </xdr:blipFill>
      <xdr:spPr>
        <a:xfrm>
          <a:off x="12404090" y="106782870"/>
          <a:ext cx="508635" cy="40576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<sst xmlns="http://schemas.openxmlformats.org/spreadsheetml/2006/main" count="932" uniqueCount="608">
  <si>
    <t>广东省人民医院2023~2024年被服采购需求清单</t>
  </si>
  <si>
    <t>序号</t>
  </si>
  <si>
    <t>类别</t>
  </si>
  <si>
    <t>品种</t>
  </si>
  <si>
    <t>规格</t>
  </si>
  <si>
    <t>材料说明</t>
  </si>
  <si>
    <t>2年采购量（件/米）</t>
  </si>
  <si>
    <t>单价 (元)</t>
  </si>
  <si>
    <t>分项报价（=单价×2年采购量）(元)</t>
  </si>
  <si>
    <t>对应款式图片</t>
  </si>
  <si>
    <t>医生服、护士服</t>
  </si>
  <si>
    <t>☆男医生服</t>
  </si>
  <si>
    <t>长装常规长袖</t>
  </si>
  <si>
    <t xml:space="preserve">面料：83.8%涤，16.2%粘纤，经向方向隔1cm一条导电纱，
纱支：212.4D*29.8S常规2
密度：131.6*71.6。面料亚光定型。
克重：254克；
工艺：西服工艺做法，前幅烫衬，领子定型风压，下摆整圈烫衬，每条缝包条定型，凤眼扣。 </t>
  </si>
  <si>
    <t>☆女医生服</t>
  </si>
  <si>
    <t>☆护士上衣</t>
  </si>
  <si>
    <t>短装常规长袖</t>
  </si>
  <si>
    <t>面料：99%吸湿排汗涤，经向方向隔1CM一条导电纱
密度：经纱：165D；纬纱：330D；（允许偏差正负5%）
密度：经向：159根每英寸；纬向：75根每英寸；
克重：263克</t>
  </si>
  <si>
    <t>护士长装</t>
  </si>
  <si>
    <t xml:space="preserve">面料：涤棉线绢
纱支：45常规2*45常规2
密度：101*55（注：大中小码均价结算）
</t>
  </si>
  <si>
    <t xml:space="preserve">面料：罗尔尼（100%易收缩涤纶长丝）^克重：300g
纱支:45常规2*45常规2
密度:101*55 
</t>
  </si>
  <si>
    <t>护士裤</t>
  </si>
  <si>
    <t>长款</t>
  </si>
  <si>
    <t xml:space="preserve">面料：99%吸湿排汗涤，经向方向隔1CM一条导电纱
密度：经纱：165D；纬纱：330D；（允许偏差正负5%）
密度：经向：159根每英寸；纬向：75根每英寸
克重：263克
工艺：侧边开口+调节扣。 </t>
  </si>
  <si>
    <t>☆普通护士裙</t>
  </si>
  <si>
    <t xml:space="preserve">面料：100%全消光聚酯纤维；针织面料
纱支：DTY弹丝75D72f
圈数：38355常规平方米
克重：226克
工艺：领子定型风压，下摆整圈烫衬，凤眼扣。 </t>
  </si>
  <si>
    <t>☆东病区护士裙</t>
  </si>
  <si>
    <t xml:space="preserve">面料：83.8%涤，16.2%粘纤，经向方向隔1cm一条导电纱
纱支：212.4D*29.8S常规2
密度：131.6*71.6。面料亚光定型。
克重：254克
工艺：西服工艺做法，前幅烫衬，领子定型风压，下摆整圈烫衬，每条缝包条定型，凤眼扣。 </t>
  </si>
  <si>
    <t>男护士衣</t>
  </si>
  <si>
    <t xml:space="preserve">面料：罗尔尼（100%易收缩涤纶长丝） 克重：300g
纱支:45常规2*45常规2
密度:101*55 
</t>
  </si>
  <si>
    <t>男护士裤</t>
  </si>
  <si>
    <t>长装</t>
  </si>
  <si>
    <t>女护士孕妇衣常规裙</t>
  </si>
  <si>
    <t>长袖</t>
  </si>
  <si>
    <t>女护士孕妇裤</t>
  </si>
  <si>
    <t>普通男医生服</t>
  </si>
  <si>
    <t>面料：特力可，S-4XL，功能性防静电布料，按照西装工艺包条抗皱，口袋加放墨水工艺处理，和新款医生服一样，规格S-6XL</t>
  </si>
  <si>
    <t>按实际样板制作</t>
  </si>
  <si>
    <t>普通女医生服</t>
  </si>
  <si>
    <t>护士圆帽</t>
  </si>
  <si>
    <t>常规</t>
  </si>
  <si>
    <t>面料：全棉或涤棉白色，工艺无缝拼接抗皱，橡筋或绑绳。</t>
  </si>
  <si>
    <t>☆护长服</t>
  </si>
  <si>
    <t>材质：功能性防静电布料，按照西装工艺包条抗皱，口袋加放墨水工艺处理，规格S-6XL，款式要求量身定做，加领结</t>
  </si>
  <si>
    <t>医生服</t>
  </si>
  <si>
    <t xml:space="preserve">面料：罗尔尼（100%易收缩涤纶长丝）
克重：300g
纱支:45常规2*45常规2
密度:101*55 </t>
  </si>
  <si>
    <t>长袖(线绢）</t>
  </si>
  <si>
    <t>面料：涤棉线绢
纱支：45常规2*45常规2
密度：101*55</t>
  </si>
  <si>
    <t>护士服</t>
  </si>
  <si>
    <t>白色常规长袖(线绢）</t>
  </si>
  <si>
    <t>白色长装</t>
  </si>
  <si>
    <t>护士冬装外出服</t>
  </si>
  <si>
    <t>面料：防风棉衣布料，按照协和样板，内层填充仿羽绒棉。</t>
  </si>
  <si>
    <t>女护士短装</t>
  </si>
  <si>
    <t>短装</t>
  </si>
  <si>
    <t>面料：特力可，功能性防静电布料，按照西装工艺包条抗皱，口袋加放墨水工艺处理，规格S-6XL，短装</t>
  </si>
  <si>
    <t>药剂、技师、收费服装系列</t>
  </si>
  <si>
    <t>净化连体服</t>
  </si>
  <si>
    <t>聚酯纤维+导电纤维</t>
  </si>
  <si>
    <t>男药剂服</t>
  </si>
  <si>
    <t>女药剂服</t>
  </si>
  <si>
    <t>男技师服</t>
  </si>
  <si>
    <t>女技师服</t>
  </si>
  <si>
    <t>女急诊衣</t>
  </si>
  <si>
    <t>长袖常规短装</t>
  </si>
  <si>
    <t>口腔长袍</t>
  </si>
  <si>
    <t xml:space="preserve">涤纶面料：罗尔尼（100%易收缩涤纶长丝）^克重：300g
纱支：61*53
密度：300D*300D（注：大中小码均价结算）
</t>
  </si>
  <si>
    <t>收费员服</t>
  </si>
  <si>
    <t>导诊服</t>
  </si>
  <si>
    <t>志愿者服</t>
  </si>
  <si>
    <t>防寒服系列</t>
  </si>
  <si>
    <t>防寒大衣</t>
  </si>
  <si>
    <t>面料：100%聚酯纤维；内里：100%聚酯纤维填充物</t>
  </si>
  <si>
    <t>羽棉背心</t>
  </si>
  <si>
    <t>无袖</t>
  </si>
  <si>
    <t>技工服装</t>
  </si>
  <si>
    <t>技工衣</t>
  </si>
  <si>
    <t xml:space="preserve">面料：涤棉线绢
纱支：45常规2*45常规2
密度：101*55 
</t>
  </si>
  <si>
    <t>短袖</t>
  </si>
  <si>
    <t>工人、文员服装系列</t>
  </si>
  <si>
    <t>工人服长袖</t>
  </si>
  <si>
    <t>工人服短袖</t>
  </si>
  <si>
    <t>工人裤</t>
  </si>
  <si>
    <t>司机服短袖(120)</t>
  </si>
  <si>
    <t>司机服长袖(120)</t>
  </si>
  <si>
    <t>室内衣（护士衣）</t>
  </si>
  <si>
    <t>特定(七分袖）</t>
  </si>
  <si>
    <t>室内裤（护士裤）</t>
  </si>
  <si>
    <t>特定</t>
  </si>
  <si>
    <t>工人服</t>
  </si>
  <si>
    <t>面料：斜纹布、100%棉</t>
  </si>
  <si>
    <t>后勤技工服</t>
  </si>
  <si>
    <t>面料：35%棉65%涤</t>
  </si>
  <si>
    <t>后勤技工裤</t>
  </si>
  <si>
    <t>工人冬装外出服</t>
  </si>
  <si>
    <t>材质：特力可，包边拉条抗皱工艺</t>
  </si>
  <si>
    <t>工人短袖衣</t>
  </si>
  <si>
    <t>材质：特力可，包边拉条抗皱工艺，短袖，短装。</t>
  </si>
  <si>
    <t>工人长裤</t>
  </si>
  <si>
    <t>材质：特力可，包边拉条抗皱工艺。</t>
  </si>
  <si>
    <t>工人长袖衣</t>
  </si>
  <si>
    <t>材质：特力可，包边拉条抗皱工艺，长袖，短装。</t>
  </si>
  <si>
    <t>文员中袖衬衣</t>
  </si>
  <si>
    <t>中袖</t>
  </si>
  <si>
    <t>材质：液氨丝光透气抗皱，细蓝条衬衣布料，按照协和样板 ，包边无缝工艺</t>
  </si>
  <si>
    <t>文员长袖衬衣</t>
  </si>
  <si>
    <t>文员西装外套</t>
  </si>
  <si>
    <t>材质：羊毛与涤纶混纺，浅灰条布料，按照协和样板，工艺立体裁剪量身定做。</t>
  </si>
  <si>
    <t>文员西裤</t>
  </si>
  <si>
    <t>材质：羊毛与涤纶混纺，浅灰条布料， 按照协和样板，工艺立体裁剪量身定做。</t>
  </si>
  <si>
    <t>文员孕妇裙</t>
  </si>
  <si>
    <t>手术服装系列</t>
  </si>
  <si>
    <t>病人手术衣</t>
  </si>
  <si>
    <t>面料：100%棉
纱支：21*21
密度：90*50</t>
  </si>
  <si>
    <t>参观衣</t>
  </si>
  <si>
    <t>手术大衣</t>
  </si>
  <si>
    <t xml:space="preserve">面料：涤棉线绢
纱支：45常规2*45常规2
密度：101*55 </t>
  </si>
  <si>
    <t>☆洗手衣</t>
  </si>
  <si>
    <t>☆洗手裤</t>
  </si>
  <si>
    <t>室内衣</t>
  </si>
  <si>
    <t>粉蓝洗手衣</t>
  </si>
  <si>
    <t>七分袖</t>
  </si>
  <si>
    <t>病人服、床品系列</t>
  </si>
  <si>
    <t>☆病人衣</t>
  </si>
  <si>
    <t xml:space="preserve">
面料：50%棉，50%涤，白底竖条印花
纱支：30.8*31.1
密度：经向557根常规10cm，纬向260根常规10cm
克重：165克
款式：经典西装领款，裤子绑绳，下摆整圈烫衬防卷边</t>
  </si>
  <si>
    <t>☆病人裤</t>
  </si>
  <si>
    <t>☆病人衣(东病区)</t>
  </si>
  <si>
    <t xml:space="preserve">面料：100%全棉  
纱支:23*23
密度:133*72 </t>
  </si>
  <si>
    <t>☆病人裤(东病区)</t>
  </si>
  <si>
    <t>灰条病人衣</t>
  </si>
  <si>
    <t>面料：涤棉，65%涤、35%棉.细斜纹130*70灰色间条S-3XL，工艺无缝拼接抗皱。规格S-6XL</t>
  </si>
  <si>
    <t>灰条病人裤</t>
  </si>
  <si>
    <t>病人长袍</t>
  </si>
  <si>
    <t>面料：全棉
密度20*60，蓝色间条和红色间条，工艺无缝拼接抗皱。</t>
  </si>
  <si>
    <t>病人毛布衣</t>
  </si>
  <si>
    <t xml:space="preserve">面料：20%棉，80%涤
纱支：23*23
密度：88*60 </t>
  </si>
  <si>
    <t>病人长毛布裤</t>
  </si>
  <si>
    <t>孕妇衣</t>
  </si>
  <si>
    <t xml:space="preserve">面料：纯棉布
纱支：21*21
密度：90*50 </t>
  </si>
  <si>
    <t>孕妇裤</t>
  </si>
  <si>
    <t>婴儿衫</t>
  </si>
  <si>
    <t>病人约束背心</t>
  </si>
  <si>
    <t>面料：纯棉纱卡
纱支：16 * 12
密度：108 * 56</t>
  </si>
  <si>
    <t>病人开袖衣</t>
  </si>
  <si>
    <t>面料：涤棉纱卡，20%棉，80%涤
纱支：20*16
密度：128*60</t>
  </si>
  <si>
    <t>小孩衣</t>
  </si>
  <si>
    <t>小孩裤</t>
  </si>
  <si>
    <t>白色浴袍</t>
  </si>
  <si>
    <t>均码</t>
  </si>
  <si>
    <t>面料：100%棉毛巾布</t>
  </si>
  <si>
    <t>引流裤</t>
  </si>
  <si>
    <t>面料：全棉坯布
纱支：20*20
密度：60*60</t>
  </si>
  <si>
    <t>胃镜裤</t>
  </si>
  <si>
    <t>柏金森病人裤</t>
  </si>
  <si>
    <t>面料：精梳棉</t>
  </si>
  <si>
    <t>开边裤</t>
  </si>
  <si>
    <t>面料：涤棉斜纹印条（高密）</t>
  </si>
  <si>
    <t>婴儿连体服</t>
  </si>
  <si>
    <t>贴边开钮门</t>
  </si>
  <si>
    <t>面料：全棉抓毛印花布</t>
  </si>
  <si>
    <t>隔离衣</t>
  </si>
  <si>
    <t>病床大单</t>
  </si>
  <si>
    <t>280*180cm 单层</t>
  </si>
  <si>
    <t>面料：全棉布  
纱支21*21  
密度：90*50</t>
  </si>
  <si>
    <t>病床中单</t>
  </si>
  <si>
    <t>180*110cm 单层</t>
  </si>
  <si>
    <t>面料：全棉10858
纱支：21*21
密度：108*58
克重：196 g</t>
  </si>
  <si>
    <t>☆病床大枕头套 (提花)</t>
  </si>
  <si>
    <t>长78*宽45cm双层</t>
  </si>
  <si>
    <t>面料：50%棉，50%涤；
纱支：60支
密度：178*118
克重：140克
床罩：四角橡筋
枕套：内信封式做法</t>
  </si>
  <si>
    <t>☆病床大单(提花)</t>
  </si>
  <si>
    <t>☆病床中单(提花)</t>
  </si>
  <si>
    <t>☆病床大被套(提花)</t>
  </si>
  <si>
    <t>长230*宽160cm双层</t>
  </si>
  <si>
    <t>☆病床套(提花)</t>
  </si>
  <si>
    <t>长220*宽84*高11cm</t>
  </si>
  <si>
    <t>防水被套</t>
  </si>
  <si>
    <t>材质：绿色防水布</t>
  </si>
  <si>
    <t>儿科枕头套</t>
  </si>
  <si>
    <t>面料：100%棉
纱支：42.2*42.8
密度：132*64.7
克重：114克
床罩：四角橡筋
枕套：内信封式做法</t>
  </si>
  <si>
    <t>儿科大被套</t>
  </si>
  <si>
    <t>儿科病床套</t>
  </si>
  <si>
    <t>门诊床罩</t>
  </si>
  <si>
    <t>220*86*22cm</t>
  </si>
  <si>
    <t>面料：全棉10858
纱支：21*21
密度：108*58
克重：196g</t>
  </si>
  <si>
    <t>儿科床套(PICU)</t>
  </si>
  <si>
    <t>150*86*9cm</t>
  </si>
  <si>
    <t>睡眠室床单</t>
  </si>
  <si>
    <t>280*180cm</t>
  </si>
  <si>
    <t>面料：全棉印花布
纱支：40*40
密度: 90*50</t>
  </si>
  <si>
    <t>睡眠室被套</t>
  </si>
  <si>
    <t>230*160cm</t>
  </si>
  <si>
    <t>睡眠室枕套</t>
  </si>
  <si>
    <t>78*45cm</t>
  </si>
  <si>
    <t>人工肾被套</t>
  </si>
  <si>
    <t>(长230*宽160cm)</t>
  </si>
  <si>
    <t>面料：全棉布
纱支：21*21
密度：90*50</t>
  </si>
  <si>
    <t>人工肾床套</t>
  </si>
  <si>
    <t>(长170cm*宽76cm)</t>
  </si>
  <si>
    <t>婴儿小枕套</t>
  </si>
  <si>
    <t>(长60*宽40cm)</t>
  </si>
  <si>
    <t>婴儿小被套</t>
  </si>
  <si>
    <t>(长190*宽110cm)</t>
  </si>
  <si>
    <t>面料：全棉常规毛布
纱支21*21
密度：90*50</t>
  </si>
  <si>
    <t>背垫枕套</t>
  </si>
  <si>
    <t>78*45cm 双层</t>
  </si>
  <si>
    <t>颈枕套</t>
  </si>
  <si>
    <t>19*41cm</t>
  </si>
  <si>
    <t>面料：加厚精密棉斜纹</t>
  </si>
  <si>
    <t>防水床垫套</t>
  </si>
  <si>
    <t>（78+27+36+47）*81*10cm</t>
  </si>
  <si>
    <t xml:space="preserve">面料:100%尼龙（SY01）
密度：210T，具有防风防水，防绒的效果
</t>
  </si>
  <si>
    <t>三层翻身单（成人）</t>
  </si>
  <si>
    <t>110*150*3cm</t>
  </si>
  <si>
    <t>面料：加厚全棉斜纹</t>
  </si>
  <si>
    <t>儿童翻身单</t>
  </si>
  <si>
    <t>90*110*3cm</t>
  </si>
  <si>
    <t>面料：加厚精棉斜纹印卡通</t>
  </si>
  <si>
    <t>翻身单（成人）</t>
  </si>
  <si>
    <t>面料：加厚精棉斜纹</t>
  </si>
  <si>
    <t>小毛毯</t>
  </si>
  <si>
    <t xml:space="preserve"> </t>
  </si>
  <si>
    <t>面料：水貂绒
克重：220g</t>
  </si>
  <si>
    <t>大毛巾（被）</t>
  </si>
  <si>
    <t>150*200cm</t>
  </si>
  <si>
    <t>面料：全棉</t>
  </si>
  <si>
    <t>大毛巾</t>
  </si>
  <si>
    <t>103*52CM</t>
  </si>
  <si>
    <t>材质：全棉白色
克重：230g</t>
  </si>
  <si>
    <t>防水布枕套</t>
  </si>
  <si>
    <t>尺寸68*45CM</t>
  </si>
  <si>
    <t>材质：绿色防水布，款式信封式。</t>
  </si>
  <si>
    <t>毛毯</t>
  </si>
  <si>
    <t>长125CM*宽100CM双层</t>
  </si>
  <si>
    <t>材质：水貂绒，四周车双线加固。</t>
  </si>
  <si>
    <t>花大被套</t>
  </si>
  <si>
    <t>190*110CM</t>
  </si>
  <si>
    <t>材质：花色全棉
密度100*50,工艺侧边开口加绑绳，边线加固。</t>
  </si>
  <si>
    <t>儿科大单</t>
  </si>
  <si>
    <t>280*180CM单层</t>
  </si>
  <si>
    <t>材质：全棉
密度：108*58或100*50白色</t>
  </si>
  <si>
    <t>儿科中单</t>
  </si>
  <si>
    <t>180*110CM单层</t>
  </si>
  <si>
    <t>材质：面料全棉
密度：108*58或100*50，斜纹印卡通</t>
  </si>
  <si>
    <t>花小被套</t>
  </si>
  <si>
    <t>长110*宽110CM</t>
  </si>
  <si>
    <t>材质：全棉
密度：108*58cm或100*50cm，工艺侧边开口加绑绳，边线加固。</t>
  </si>
  <si>
    <t>病床小被套（新生儿）</t>
  </si>
  <si>
    <t>卡通 130*128</t>
  </si>
  <si>
    <t>材质：全棉布料，花色卡通</t>
  </si>
  <si>
    <t>病床床套（气垫床）</t>
  </si>
  <si>
    <t>长220CM*宽84CM*高15CM</t>
  </si>
  <si>
    <t>(长220CM*宽84CM*高15CM ，半开放试)面材质：全棉108*58或100*50白色，款式床罩式，两头橡筋固定。</t>
  </si>
  <si>
    <t>推车罩</t>
  </si>
  <si>
    <t>材质：防水加厚布帆布蓝色或绿色，车罩式样</t>
  </si>
  <si>
    <t>妇科床罩</t>
  </si>
  <si>
    <t>面料：133*76CVC缎条布（蓝色） ，款式定做（床罩、枕套、脚套、扶手套）橡筋加绑绳固定。</t>
  </si>
  <si>
    <t>理疗床罩</t>
  </si>
  <si>
    <t>220*78*30</t>
  </si>
  <si>
    <t>小床罩（协和）</t>
  </si>
  <si>
    <t>婴儿连体衣</t>
  </si>
  <si>
    <t>材质：全棉</t>
  </si>
  <si>
    <t>职工被服系列</t>
  </si>
  <si>
    <t>值班被套</t>
  </si>
  <si>
    <t>(长230*宽160cm双层)</t>
  </si>
  <si>
    <t>面料：加厚精棉斜纹常规全棉印花</t>
  </si>
  <si>
    <t>值班枕套</t>
  </si>
  <si>
    <t>(长78*宽45cm双层)</t>
  </si>
  <si>
    <t>值班大单</t>
  </si>
  <si>
    <t>(长280*宽180cm单层)</t>
  </si>
  <si>
    <t>值班床罩</t>
  </si>
  <si>
    <t>(长230cm*宽84cm*高11cm )</t>
  </si>
  <si>
    <t>蚊账</t>
  </si>
  <si>
    <t>长190*宽100*高160常规140CM</t>
  </si>
  <si>
    <t>面料：全棉纱布,加密网眼</t>
  </si>
  <si>
    <t>手术布类</t>
  </si>
  <si>
    <t>绿布中单</t>
  </si>
  <si>
    <t>(长210*宽110cm单层)</t>
  </si>
  <si>
    <t>面料：全棉布全棉布
纱支：21*21
密度：90*50</t>
  </si>
  <si>
    <t>绿布小被套</t>
  </si>
  <si>
    <t>(长200*宽120cm双层)</t>
  </si>
  <si>
    <t>绿布大被套</t>
  </si>
  <si>
    <t>绿布大枕套</t>
  </si>
  <si>
    <t>小床罩</t>
  </si>
  <si>
    <t>（东川门诊195*90*10cm）</t>
  </si>
  <si>
    <t>床罩（绿色）</t>
  </si>
  <si>
    <t>(长206*宽66cm单层)</t>
  </si>
  <si>
    <t>理疗床罩（各款）</t>
  </si>
  <si>
    <t>☆绿布大治疗巾</t>
  </si>
  <si>
    <t>(长90*宽60cm单层)</t>
  </si>
  <si>
    <t>小三层</t>
  </si>
  <si>
    <t>供应室(宽85CM、上层长80CM、下层长75CM)</t>
  </si>
  <si>
    <t>中三层</t>
  </si>
  <si>
    <t>主眼科手术室、东川外科手术室、供应室宽130CM、上层长120CM、下层长110CM双)</t>
  </si>
  <si>
    <t>大三层</t>
  </si>
  <si>
    <t>导管室用(宽160CM、上层130CM、下层120CM双）</t>
  </si>
  <si>
    <t>导管室用(宽190CM、上层130CM、下层120CM双）</t>
  </si>
  <si>
    <t>供应室用绿布双层大单</t>
  </si>
  <si>
    <t>195*160CM</t>
  </si>
  <si>
    <t>心手术室用绿布双层大单</t>
  </si>
  <si>
    <t>220*200CM</t>
  </si>
  <si>
    <t>主手术室用绿色双层大单</t>
  </si>
  <si>
    <t>150*130cm</t>
  </si>
  <si>
    <t>(宽85CM、上层长80CM、下层长75CM或90CM*80CM*3层)</t>
  </si>
  <si>
    <t>面料：新疆全棉坯布
纱支：21*21
密度：90*50</t>
  </si>
  <si>
    <t>(宽130CM、上层长120CM、下层长110CM)</t>
  </si>
  <si>
    <t>(长160*宽130cm三层)</t>
  </si>
  <si>
    <t>☆小孔巾</t>
  </si>
  <si>
    <t>孔径8cm(长70*宽45cm单层)</t>
  </si>
  <si>
    <t>☆大孔巾单层</t>
  </si>
  <si>
    <t>孔径8cm（长90cm*宽60cm）</t>
  </si>
  <si>
    <t>☆放射小孔巾</t>
  </si>
  <si>
    <t>孔径13cm（92*88cm双层）</t>
  </si>
  <si>
    <t>☆大孔巾双层（190）</t>
  </si>
  <si>
    <t>眼科小双孔巾</t>
  </si>
  <si>
    <t>绿色（双孔包布前端30CM、两孔间距2.5CM、孔高6CM、孔长8CM，长75cm*宽45cm*2孔）</t>
  </si>
  <si>
    <t>眼科大双孔巾</t>
  </si>
  <si>
    <t>（长150*宽110cm）</t>
  </si>
  <si>
    <t>妇科孔巾</t>
  </si>
  <si>
    <t>孔径16cm（长135cm*宽90cm）</t>
  </si>
  <si>
    <t>50肾穿巾</t>
  </si>
  <si>
    <t>孔径15cm（长90cm*宽62cm双层）</t>
  </si>
  <si>
    <t>50开口孔巾</t>
  </si>
  <si>
    <t>孔径8cm（长60cm*宽54cm双层）</t>
  </si>
  <si>
    <t>60椭圆孔巾</t>
  </si>
  <si>
    <t>产前孔巾（长190cm*宽140cm双层）</t>
  </si>
  <si>
    <t>孔径24cm</t>
  </si>
  <si>
    <t>放射孔巾</t>
  </si>
  <si>
    <t>导管单（长350cm*宽240cm双层）</t>
  </si>
  <si>
    <t>计生孔巾</t>
  </si>
  <si>
    <t>孔径16*4.5（绿色单层）长110*宽80</t>
  </si>
  <si>
    <t>☆小治疗巾</t>
  </si>
  <si>
    <t>（长70cm*宽45cm单层）</t>
  </si>
  <si>
    <t>☆大治疗巾</t>
  </si>
  <si>
    <t>（长90cm*宽60cm单层）</t>
  </si>
  <si>
    <t>包布系列</t>
  </si>
  <si>
    <t>☆30*30cm包布双层</t>
  </si>
  <si>
    <t xml:space="preserve"> 30*30cm双层</t>
  </si>
  <si>
    <t>☆50*50cm包布双层</t>
  </si>
  <si>
    <t xml:space="preserve"> 50*50cm双层</t>
  </si>
  <si>
    <t>☆60*60cm包布双层</t>
  </si>
  <si>
    <t>　60*60cm双层</t>
  </si>
  <si>
    <t>☆70*70cm包布双层</t>
  </si>
  <si>
    <t>　70*70cm双层</t>
  </si>
  <si>
    <t>☆90*90cm包布双层</t>
  </si>
  <si>
    <t>　90*90cm双层</t>
  </si>
  <si>
    <t>90*90cm包布单层</t>
  </si>
  <si>
    <t>　90*90cm单层</t>
  </si>
  <si>
    <t>☆120*120cm包布双层</t>
  </si>
  <si>
    <t>　120*120cm双层</t>
  </si>
  <si>
    <t>120*120cm包布单层</t>
  </si>
  <si>
    <t>　120*120cm单层</t>
  </si>
  <si>
    <t>41*66测试包布单层</t>
  </si>
  <si>
    <t>　41*66单层</t>
  </si>
  <si>
    <t>包布（婴儿常规蓝条110#）</t>
  </si>
  <si>
    <t>110*110双层</t>
  </si>
  <si>
    <t>包布（婴儿常规协和）</t>
  </si>
  <si>
    <t>120*105双层</t>
  </si>
  <si>
    <t>婴包布单层</t>
  </si>
  <si>
    <t>新生儿(长130*宽110cm)</t>
  </si>
  <si>
    <t>面料：全棉毛布
纱支：20*20，
密度：60*60</t>
  </si>
  <si>
    <t>婴室(长130*宽110cm)</t>
  </si>
  <si>
    <t>单系列</t>
  </si>
  <si>
    <t>动物手术单</t>
  </si>
  <si>
    <t>(长265*宽130cm*3孔)</t>
  </si>
  <si>
    <t>面料：全棉
纱支：20*20
密度：60*60</t>
  </si>
  <si>
    <t>放射单</t>
  </si>
  <si>
    <t>导管单</t>
  </si>
  <si>
    <t>(长360*宽240cm双层)</t>
  </si>
  <si>
    <t>胸单</t>
  </si>
  <si>
    <t>(长330*宽220cm双层)</t>
  </si>
  <si>
    <t>面料：全棉
纱支21*21
密度90*50</t>
  </si>
  <si>
    <t>脑科单</t>
  </si>
  <si>
    <t>(长400*宽270cm*1孔单层)</t>
  </si>
  <si>
    <t>会阴单</t>
  </si>
  <si>
    <t>(长260*宽220cm*1孔单层)</t>
  </si>
  <si>
    <t>袋类系列</t>
  </si>
  <si>
    <t>药袋</t>
  </si>
  <si>
    <t>面料：80%涤20%棉
纱支21双*10单
密度70*40</t>
  </si>
  <si>
    <t>输送药袋</t>
  </si>
  <si>
    <t>(45*35*25cm)</t>
  </si>
  <si>
    <t>(35*25*20cm)</t>
  </si>
  <si>
    <t>污衣袋</t>
  </si>
  <si>
    <t xml:space="preserve"> 帆布(长120*宽120cm双层)</t>
  </si>
  <si>
    <t>帆布</t>
  </si>
  <si>
    <t>污衣袋 （绿色）</t>
  </si>
  <si>
    <t>脑科袋</t>
  </si>
  <si>
    <t>(长116*宽78cm*4个袋单层)</t>
  </si>
  <si>
    <t>刀剪袋</t>
  </si>
  <si>
    <t>(长50*宽35cm*4层)</t>
  </si>
  <si>
    <t>宫腔探条套</t>
  </si>
  <si>
    <t>长40*宽27CM双层（12小格套）</t>
  </si>
  <si>
    <t>电烙袋</t>
  </si>
  <si>
    <t>(长96*宽65cm双层)</t>
  </si>
  <si>
    <t>心电图记录仪袋</t>
  </si>
  <si>
    <t>无绳</t>
  </si>
  <si>
    <t>全棉布
纱支21*21
密度：90*50</t>
  </si>
  <si>
    <t>有绳</t>
  </si>
  <si>
    <t>冰袋</t>
  </si>
  <si>
    <t>(长53*宽19cm双层)</t>
  </si>
  <si>
    <t>全棉纱支
纱支20*20
密度：60*60</t>
  </si>
  <si>
    <t>小洗衣袋</t>
  </si>
  <si>
    <t>(长50*宽35cm双层)</t>
  </si>
  <si>
    <t>面料：涤纶网布</t>
  </si>
  <si>
    <t>中洗衣袋</t>
  </si>
  <si>
    <t>(长65*宽50cm双层)</t>
  </si>
  <si>
    <t>大洗衣袋</t>
  </si>
  <si>
    <t>(长100*宽65cm双层)</t>
  </si>
  <si>
    <t>配血袋</t>
  </si>
  <si>
    <t>水封瓶袋</t>
  </si>
  <si>
    <t>(长63*宽37.5cm*4层)</t>
  </si>
  <si>
    <t>手套袋</t>
  </si>
  <si>
    <t>理疗电极袋</t>
  </si>
  <si>
    <t>打包药袋</t>
  </si>
  <si>
    <t>34*20*13.5</t>
  </si>
  <si>
    <t>面料：防水布</t>
  </si>
  <si>
    <t>妇检布袋</t>
  </si>
  <si>
    <t>90×70㎝</t>
  </si>
  <si>
    <t>45*35*25cm</t>
  </si>
  <si>
    <t>采购量太少，建议删除(保留)</t>
  </si>
  <si>
    <t>收纳袋</t>
  </si>
  <si>
    <t>70*45cm</t>
  </si>
  <si>
    <t>面料：罗尔尼（100%易收缩涤纶长丝）
克重：300g</t>
  </si>
  <si>
    <t>带类系列</t>
  </si>
  <si>
    <t>胸带</t>
  </si>
  <si>
    <t>腹带</t>
  </si>
  <si>
    <t>婴儿脐带</t>
  </si>
  <si>
    <t>(长76*宽8.5cm单层)</t>
  </si>
  <si>
    <t>压手带（小）</t>
  </si>
  <si>
    <t>(长18*宽6cm*4层)</t>
  </si>
  <si>
    <t>压手带（大）</t>
  </si>
  <si>
    <t>(长27*宽10.5cm*4层)</t>
  </si>
  <si>
    <t>压脚带（小）</t>
  </si>
  <si>
    <t>(长29*宽5.5cm*4层)</t>
  </si>
  <si>
    <t>压脚带（大）</t>
  </si>
  <si>
    <t>(长33*宽14.5cm*4层)</t>
  </si>
  <si>
    <t>手术室压脚带</t>
  </si>
  <si>
    <t>面料：全棉扣布</t>
  </si>
  <si>
    <t>黑色输液带</t>
  </si>
  <si>
    <t>压手带</t>
  </si>
  <si>
    <t>29*10.5CM</t>
  </si>
  <si>
    <t>面料：丝光棉</t>
  </si>
  <si>
    <t>压脚带</t>
  </si>
  <si>
    <t>33*14.5CM</t>
  </si>
  <si>
    <t>面料：3CM棉织带</t>
  </si>
  <si>
    <t>绑带400*4*12层</t>
  </si>
  <si>
    <t>400*4*12cm</t>
  </si>
  <si>
    <t>绑带100*3*8层</t>
  </si>
  <si>
    <t xml:space="preserve"> 100*3*8cm</t>
  </si>
  <si>
    <t>罩、套类系列</t>
  </si>
  <si>
    <t>氧气罩</t>
  </si>
  <si>
    <t>面料：全棉坯布
密度：90*50</t>
  </si>
  <si>
    <t>体位垫套（长58cm*宽38cm双层）</t>
  </si>
  <si>
    <t>绿色</t>
  </si>
  <si>
    <t>产前诊断仪罩</t>
  </si>
  <si>
    <t>椅套（坐垫+背垫）</t>
  </si>
  <si>
    <r>
      <rPr>
        <sz val="12"/>
        <rFont val="宋体"/>
        <charset val="134"/>
      </rPr>
      <t>坐垫</t>
    </r>
    <r>
      <rPr>
        <sz val="12"/>
        <rFont val="Times New Roman"/>
        <charset val="134"/>
      </rPr>
      <t>50*45*16cm</t>
    </r>
  </si>
  <si>
    <t>血压挂机套</t>
  </si>
  <si>
    <t>血压袖套带</t>
  </si>
  <si>
    <t>孔枕套</t>
  </si>
  <si>
    <t>小儿护掌套</t>
  </si>
  <si>
    <t>手术床套</t>
  </si>
  <si>
    <t>250*66*15cm</t>
  </si>
  <si>
    <t>手术器械套</t>
  </si>
  <si>
    <t>监护导线整理套（双层）</t>
  </si>
  <si>
    <t>19*63*2</t>
  </si>
  <si>
    <t>脚套</t>
  </si>
  <si>
    <t>盆套</t>
  </si>
  <si>
    <t>(长110*宽55cm四层)</t>
  </si>
  <si>
    <t>切口布</t>
  </si>
  <si>
    <t>波板压手套</t>
  </si>
  <si>
    <t>透气海绵加布网，S-3XL，拉链加绑绳固定。</t>
  </si>
  <si>
    <t>海绵套</t>
  </si>
  <si>
    <t>床垫套</t>
  </si>
  <si>
    <t>面料：防水材质浅蓝色，一头装本色布料拉链。</t>
  </si>
  <si>
    <t>海绵套(防水布)</t>
  </si>
  <si>
    <t>5号防水布(浅蓝)</t>
  </si>
  <si>
    <t>体位垫套</t>
  </si>
  <si>
    <t/>
  </si>
  <si>
    <t>面料：全棉材质</t>
  </si>
  <si>
    <t>椅套</t>
  </si>
  <si>
    <t>面料：100%棉，克重150g。</t>
  </si>
  <si>
    <t>袖套</t>
  </si>
  <si>
    <t>面料：绿色100%棉，克重150g。</t>
  </si>
  <si>
    <t>机套（罩）</t>
  </si>
  <si>
    <t>大中小</t>
  </si>
  <si>
    <t>垫系列</t>
  </si>
  <si>
    <t>盆垫</t>
  </si>
  <si>
    <t>(长58*宽54cm四层)</t>
  </si>
  <si>
    <t>肩垫</t>
  </si>
  <si>
    <t>大沙垫</t>
  </si>
  <si>
    <t>(长100*宽90cm*8层)</t>
  </si>
  <si>
    <t>电极衬垫8*6</t>
  </si>
  <si>
    <t xml:space="preserve"> 8*6 cm</t>
  </si>
  <si>
    <t>电极衬垫10*7</t>
  </si>
  <si>
    <t xml:space="preserve"> 10*7cm</t>
  </si>
  <si>
    <t>电极衬垫15*10</t>
  </si>
  <si>
    <t>　15*10cm</t>
  </si>
  <si>
    <t>煎药袋（煎药室）</t>
  </si>
  <si>
    <t>海棉床垫（一节）</t>
  </si>
  <si>
    <t>200*90*9</t>
  </si>
  <si>
    <t>颜色：蓝色防水布，全海绵，一整张一折全海绵尺寸200*90*9CM</t>
  </si>
  <si>
    <t>海棉床垫（三节）</t>
  </si>
  <si>
    <t>5号PVC防水布（46*81*10）</t>
  </si>
  <si>
    <t>材质：防水布，全海绵，一整张一折全海绵尺寸190*85*9CM</t>
  </si>
  <si>
    <t>转移车床垫（急诊）</t>
  </si>
  <si>
    <t>190*60*7</t>
  </si>
  <si>
    <t>材质：防水布，全海绵</t>
  </si>
  <si>
    <t>转移车床垫（11号布）</t>
  </si>
  <si>
    <t>185*53*3</t>
  </si>
  <si>
    <t>材质：防水布，全海绵，</t>
  </si>
  <si>
    <t>婴儿床栏护垫</t>
  </si>
  <si>
    <t>145*70</t>
  </si>
  <si>
    <t>PVC皮套，海绵2CM厚加布套</t>
  </si>
  <si>
    <t>窗帘、床围系列</t>
  </si>
  <si>
    <t>协和走廊窗纱</t>
  </si>
  <si>
    <t>布料：宽2800CM，长按实际需求；定制长、宽度；制作时按窗帘方式、宽比为2-3倍（含制作及安装）。</t>
  </si>
  <si>
    <t>面料：纱、麻、涤棉混纺。
工艺：采用麻纱提花工艺，美观隔热、透光性能好。</t>
  </si>
  <si>
    <t>涂银遮光布</t>
  </si>
  <si>
    <t>面料：水洗双面涂银，防水和强粘合度，耐用；
厚度：材质比普通的厚35%，加厚涂层面少折</t>
  </si>
  <si>
    <t>柔纱窗帘</t>
  </si>
  <si>
    <t>面料：布和窗纱材料，制作为百叶窗及卷帘的错位功能，隔光开启隔热70%紫外线、闭合可阻挡95%紫外线，卷筒铝合金2mm以上，耐摩擦。包括配件、卷筒、拉珠等。</t>
  </si>
  <si>
    <t>☆窗帘1</t>
  </si>
  <si>
    <t>　高度：240CM</t>
  </si>
  <si>
    <t>面料：100%涤
纱支：77.6D*75.7D
密度：55.9*35.7
克重：290克
布头：要求加厚、含棉</t>
  </si>
  <si>
    <t>☆窗帘2</t>
  </si>
  <si>
    <t>高度：240CM</t>
  </si>
  <si>
    <t>面料：梭织
面料：100%涤
纱支:75.6D*249.3D
密度：397.3*69.1
克重：219克
布头：要求加厚、含棉</t>
  </si>
  <si>
    <t>☆窗帘3</t>
  </si>
  <si>
    <t>面料：梭织
面料：100%涤
纱支：117D*241.2D
密度：347.6*71.4
克重：261克
布头：要求加厚、含棉</t>
  </si>
  <si>
    <t>☆床围1</t>
  </si>
  <si>
    <t>面料：针织
面料：100%涤
圈数：14787常规平方米
克重：217.6克
布头：要求加厚、含棉</t>
  </si>
  <si>
    <t>☆床围2</t>
  </si>
  <si>
    <t>面料：浅绿色针织
面料：100%涤
圈数：14787常规平方米
克重：217.6克
布头：要求加厚、含棉</t>
  </si>
  <si>
    <t>☆床围3</t>
  </si>
  <si>
    <t>面料：针织卡通
面料：100%涤
圈数：6685常规平方米
克重：208.4克
布头：要求加厚、含棉</t>
  </si>
  <si>
    <t>百叶窗帘</t>
  </si>
  <si>
    <t>材质：高密度镁铝合金
规格: 2.5CM宽
厚度：0.16mm</t>
  </si>
  <si>
    <t>全遮光窗帘</t>
  </si>
  <si>
    <t>全遮光布窗帘参数：
材质:双色梭织斜纹棉麻
工艺:高精密三倍面料密度，结构紧密相连。（原来的，两倍面料密度结构相对松散一，使用三年左右，容易造成勾丝）
遮光度:≤95%
克重:728g常规m
厚度:0.7mm
隔音降噪:11dB
耐洗色牢度：97.6分
无铅自垂:较好</t>
  </si>
  <si>
    <t>定制柔纱帘</t>
  </si>
  <si>
    <t>定制</t>
  </si>
  <si>
    <t>柔纱帘产品参数:
产品种类： 高分子复合材料柔纱帘 【材质成分】：35%直纤集65%聚氯乙烯产品参数
遮光防水柔纱帘 帘罩材质： 铝合金
罩壳尺寸： 8.4cmX8.5cm 面料材质： 纤维面料
面料工艺：多层遮光 上轨材质： 高密度铝合金
上轨尺寸： 38mm 下轨材质： 高密度铝合金
下轨尺寸： 3X3.5cm 拉珠材质： POM环保拉珠</t>
  </si>
  <si>
    <t>白色布带(窗帘布头带）</t>
  </si>
  <si>
    <t>材质：晴纶材质，规格每卷50米，1.5元常规米，加厚型，可间隔调节。</t>
  </si>
  <si>
    <t>窗帘配件卡子（铁）</t>
  </si>
  <si>
    <t>材质不锈钢，电镀白、窗帘挂钩，材质不锈钢</t>
  </si>
  <si>
    <t>窗帘配件卡子（塑料）即胶圈</t>
  </si>
  <si>
    <t>白色、窗帘朔料挂钩卡扣</t>
  </si>
  <si>
    <t>卷帘</t>
  </si>
  <si>
    <t>宽2800CM，长按实际需求；定制长、宽度；制作时按窗帘方式、（含制作及安装）。</t>
  </si>
  <si>
    <t>材质：PVC材料，99.8%防紫外线，具遮阳不遮光效果，单向透光、不易污染，85%以上抗菌功能，包括配件、卷筒、拉珠等。</t>
  </si>
  <si>
    <t>配件</t>
  </si>
  <si>
    <t>包括涤棉白布头带、塑钢挂钩等</t>
  </si>
  <si>
    <t>白布头带：加厚8cm，洗涤不易腐蚀、不易风化、结实耐用等。
挂钩：塑钢材质，金属电镀104A喷漆，不易生锈及变形。</t>
  </si>
  <si>
    <t>普通轨道</t>
  </si>
  <si>
    <t>方形轨</t>
  </si>
  <si>
    <t>铝合金材质，厚度0.8mm，功率13w，耐用经久达8年以上，包安装。</t>
  </si>
  <si>
    <t>电动窗帘导轨</t>
  </si>
  <si>
    <t>DT82</t>
  </si>
  <si>
    <t xml:space="preserve"> 静音电动遥控窗帘，钢化机芯，支持定时开关，断电时可手动开关</t>
  </si>
  <si>
    <t>加厚消音轨道</t>
  </si>
  <si>
    <t>欧式方轨</t>
  </si>
  <si>
    <t>加厚消音铝合金材质，厚度1.0mm以上，滑轮摩擦位置厚度达2mm,塑钢滑轮光滑度高、不易生锈掉漆，耐用经久达15年以上，包安装。</t>
  </si>
  <si>
    <t>被类</t>
  </si>
  <si>
    <t>大空调被</t>
  </si>
  <si>
    <t>150*210（218*155CM）(蓝格/白色)</t>
  </si>
  <si>
    <t>面料：面布聚酯纤维暗花布料，内层仿羽绒洗水棉，角落加织带LOGO尺寸长，重4斤压线加固，四角加绑绳挂钩。</t>
  </si>
  <si>
    <t>小空调被</t>
  </si>
  <si>
    <t>130*100CM</t>
  </si>
  <si>
    <t>材质：面布聚酯纤维暗花布料，内层仿羽绒洗水棉，角落加织带LOGO</t>
  </si>
  <si>
    <t>棉空调被(手术室）</t>
  </si>
  <si>
    <t>100*190CM</t>
  </si>
  <si>
    <t>面料：70%棉花，30%聚酯纤维</t>
  </si>
  <si>
    <t>小空调被(聚酯纤维)</t>
  </si>
  <si>
    <t>85*105cm</t>
  </si>
  <si>
    <t>病房常用尺寸：210*150CM（218*155CM），材质：面布聚酯纤维暗花布料，内层仿羽绒洗水棉，角落加织带LOGO</t>
  </si>
  <si>
    <t>空调被（冷气被）</t>
  </si>
  <si>
    <t>160*120CM</t>
  </si>
  <si>
    <t>空调被（冬被芯）</t>
  </si>
  <si>
    <t>120*180CM（4斤）</t>
  </si>
  <si>
    <t>面料：70%棉花，31%聚酯纤维</t>
  </si>
  <si>
    <t>空调被（夏被芯）</t>
  </si>
  <si>
    <t>120*180CM（2斤）</t>
  </si>
  <si>
    <t>面料：70%棉花，32%聚酯纤维</t>
  </si>
  <si>
    <t>婴儿空调被</t>
  </si>
  <si>
    <t>105*85CM（熊公仔）</t>
  </si>
  <si>
    <t>枕类</t>
  </si>
  <si>
    <t>皮革枕芯</t>
  </si>
  <si>
    <t>30*20CM</t>
  </si>
  <si>
    <t>材质：外层防水皮革，内层洗水棉枕芯，尺寸50*30CM，四周车缝加固防水。</t>
  </si>
  <si>
    <t>脉枕芯</t>
  </si>
  <si>
    <t>26*18CM</t>
  </si>
  <si>
    <t>PVC皮套，棉花填充</t>
  </si>
  <si>
    <t>三角型翻身枕</t>
  </si>
  <si>
    <t>55*25*16CM</t>
  </si>
  <si>
    <t>面料：白色针织布，海绵芯</t>
  </si>
  <si>
    <t>其他</t>
  </si>
  <si>
    <t>袖口螺纹布</t>
  </si>
  <si>
    <t>按照选定颜色，材质：棉织螺纹，95%棉、5%氨纶。</t>
  </si>
  <si>
    <t>蚊帐</t>
  </si>
  <si>
    <t>100*190*140CM</t>
  </si>
  <si>
    <t>吊顶式蚊帐，面料：100%聚酯纤维，加密网眼</t>
  </si>
  <si>
    <t>棉胎</t>
  </si>
  <si>
    <t>210*150CM 3kg</t>
  </si>
  <si>
    <t>190*100CM 2kg</t>
  </si>
  <si>
    <t>总价（2年）：</t>
  </si>
  <si>
    <r>
      <t xml:space="preserve">备注：所有码均价结算，款式图片仅供参考，后续可能变动
</t>
    </r>
    <r>
      <rPr>
        <b/>
        <sz val="18"/>
        <color rgb="FFFF0000"/>
        <rFont val="宋体"/>
        <charset val="134"/>
      </rPr>
      <t>报价公司提供布料需适用于：WS/T508-5016、YYT0506.1-2005等医用布料洗涤、产品要求。</t>
    </r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</si>
</sst>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#0.000"/>
    <numFmt numFmtId="177" formatCode="0_ "/>
  </numFmts>
  <fonts count="30">
    <font>
      <sz val="11"/>
      <color indexed="8"/>
      <name val="宋体"/>
      <charset val="134"/>
    </font>
    <font>
      <sz val="16"/>
      <color indexed="8"/>
      <name val="宋体"/>
      <charset val="134"/>
    </font>
    <font>
      <sz val="12"/>
      <color indexed="8"/>
      <name val="宋体"/>
      <charset val="134"/>
    </font>
    <font>
      <b/>
      <sz val="16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sz val="12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Times New Roman"/>
      <charset val="134"/>
    </font>
    <font>
      <b/>
      <sz val="18"/>
      <color rgb="FFFF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medium">
        <color indexed="8"/>
      </left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2" borderId="0" applyNumberFormat="0" applyBorder="0" applyAlignment="0" applyProtection="0">
      <alignment vertical="center"/>
    </xf>
    <xf numFmtId="0" fontId="10" fillId="3" borderId="9" applyNumberFormat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43" fontId="8" fillId="0" borderId="0" applyFont="0" applyFill="0" applyBorder="0" applyAlignment="0" applyProtection="0">
      <alignment vertical="center"/>
    </xf>
    <xf numFmtId="0" fontId="12" fillId="6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8" fillId="7" borderId="10" applyNumberFormat="0" applyFont="0" applyAlignment="0" applyProtection="0">
      <alignment vertical="center"/>
    </xf>
    <xf numFmtId="0" fontId="12" fillId="8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0" borderId="12" applyNumberFormat="0" applyFill="0" applyAlignment="0" applyProtection="0">
      <alignment vertical="center"/>
    </xf>
    <xf numFmtId="0" fontId="12" fillId="10" borderId="0" applyNumberFormat="0" applyBorder="0" applyAlignment="0" applyProtection="0">
      <alignment vertical="center"/>
    </xf>
    <xf numFmtId="0" fontId="21" fillId="11" borderId="13" applyNumberFormat="0" applyAlignment="0" applyProtection="0">
      <alignment vertical="center"/>
    </xf>
    <xf numFmtId="0" fontId="22" fillId="11" borderId="9" applyNumberFormat="0" applyAlignment="0" applyProtection="0">
      <alignment vertical="center"/>
    </xf>
    <xf numFmtId="0" fontId="23" fillId="12" borderId="14" applyNumberFormat="0" applyAlignment="0" applyProtection="0">
      <alignment vertical="center"/>
    </xf>
    <xf numFmtId="0" fontId="9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0" borderId="0" applyNumberFormat="0" applyBorder="0" applyAlignment="0" applyProtection="0">
      <alignment vertical="center"/>
    </xf>
    <xf numFmtId="0" fontId="9" fillId="21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28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30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12" fillId="32" borderId="0" applyNumberFormat="0" applyBorder="0" applyAlignment="0" applyProtection="0">
      <alignment vertical="center"/>
    </xf>
  </cellStyleXfs>
  <cellXfs count="38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left" vertical="center" wrapText="1"/>
    </xf>
    <xf numFmtId="177" fontId="2" fillId="0" borderId="0" xfId="0" applyNumberFormat="1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horizontal="left" vertical="center" wrapText="1"/>
    </xf>
    <xf numFmtId="177" fontId="3" fillId="0" borderId="0" xfId="0" applyNumberFormat="1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left" vertical="center" wrapText="1"/>
    </xf>
    <xf numFmtId="177" fontId="4" fillId="0" borderId="3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left" vertical="center" wrapText="1"/>
    </xf>
    <xf numFmtId="177" fontId="5" fillId="0" borderId="4" xfId="0" applyNumberFormat="1" applyFont="1" applyFill="1" applyBorder="1" applyAlignment="1">
      <alignment horizontal="center" vertical="center" wrapText="1"/>
    </xf>
    <xf numFmtId="176" fontId="5" fillId="0" borderId="4" xfId="0" applyNumberFormat="1" applyFont="1" applyFill="1" applyBorder="1" applyAlignment="1" applyProtection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77" fontId="5" fillId="0" borderId="3" xfId="0" applyNumberFormat="1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 wrapText="1"/>
    </xf>
    <xf numFmtId="0" fontId="5" fillId="0" borderId="7" xfId="0" applyFont="1" applyFill="1" applyBorder="1" applyAlignment="1">
      <alignment horizontal="left" vertical="center" wrapText="1"/>
    </xf>
    <xf numFmtId="0" fontId="5" fillId="0" borderId="8" xfId="0" applyFont="1" applyFill="1" applyBorder="1" applyAlignment="1">
      <alignment horizontal="left" vertical="center" wrapText="1"/>
    </xf>
    <xf numFmtId="0" fontId="5" fillId="0" borderId="4" xfId="0" applyNumberFormat="1" applyFont="1" applyFill="1" applyBorder="1" applyAlignment="1">
      <alignment horizontal="left" vertical="center" wrapText="1"/>
    </xf>
    <xf numFmtId="0" fontId="5" fillId="0" borderId="3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/>
    </xf>
    <xf numFmtId="177" fontId="5" fillId="0" borderId="4" xfId="0" applyNumberFormat="1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left" vertical="center"/>
    </xf>
    <xf numFmtId="177" fontId="4" fillId="0" borderId="4" xfId="0" applyNumberFormat="1" applyFont="1" applyFill="1" applyBorder="1" applyAlignment="1">
      <alignment horizontal="left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2" Type="http://schemas.openxmlformats.org/officeDocument/2006/relationships/image" Target="media/image92.jpeg"/><Relationship Id="rId91" Type="http://schemas.openxmlformats.org/officeDocument/2006/relationships/image" Target="media/image91.jpeg"/><Relationship Id="rId90" Type="http://schemas.openxmlformats.org/officeDocument/2006/relationships/image" Target="media/image90.jpeg"/><Relationship Id="rId9" Type="http://schemas.openxmlformats.org/officeDocument/2006/relationships/image" Target="media/image10.pn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png"/><Relationship Id="rId85" Type="http://schemas.openxmlformats.org/officeDocument/2006/relationships/image" Target="media/image85.jpeg"/><Relationship Id="rId84" Type="http://schemas.openxmlformats.org/officeDocument/2006/relationships/image" Target="media/image84.jpeg"/><Relationship Id="rId83" Type="http://schemas.openxmlformats.org/officeDocument/2006/relationships/image" Target="media/image83.png"/><Relationship Id="rId82" Type="http://schemas.openxmlformats.org/officeDocument/2006/relationships/image" Target="media/image82.jpeg"/><Relationship Id="rId81" Type="http://schemas.openxmlformats.org/officeDocument/2006/relationships/image" Target="media/image81.png"/><Relationship Id="rId80" Type="http://schemas.openxmlformats.org/officeDocument/2006/relationships/image" Target="media/image80.jpeg"/><Relationship Id="rId8" Type="http://schemas.openxmlformats.org/officeDocument/2006/relationships/image" Target="media/image9.jpeg"/><Relationship Id="rId79" Type="http://schemas.openxmlformats.org/officeDocument/2006/relationships/image" Target="media/image79.pn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8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7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6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5.jpe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jpeg"/><Relationship Id="rId36" Type="http://schemas.openxmlformats.org/officeDocument/2006/relationships/image" Target="media/image36.pn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4.jpeg"/><Relationship Id="rId29" Type="http://schemas.openxmlformats.org/officeDocument/2006/relationships/image" Target="media/image29.pn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1.jpe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pn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pn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9525</xdr:colOff>
      <xdr:row>85</xdr:row>
      <xdr:rowOff>3175</xdr:rowOff>
    </xdr:from>
    <xdr:to>
      <xdr:col>8</xdr:col>
      <xdr:colOff>9525</xdr:colOff>
      <xdr:row>85</xdr:row>
      <xdr:rowOff>3175</xdr:rowOff>
    </xdr:to>
    <xdr:pic>
      <xdr:nvPicPr>
        <xdr:cNvPr id="76" name="图片 75" descr="f72175b3fd0f1da3fe1508d89f9a62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501880" y="46506130"/>
          <a:ext cx="0" cy="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</xdr:colOff>
      <xdr:row>85</xdr:row>
      <xdr:rowOff>3175</xdr:rowOff>
    </xdr:from>
    <xdr:to>
      <xdr:col>8</xdr:col>
      <xdr:colOff>9525</xdr:colOff>
      <xdr:row>85</xdr:row>
      <xdr:rowOff>3175</xdr:rowOff>
    </xdr:to>
    <xdr:pic>
      <xdr:nvPicPr>
        <xdr:cNvPr id="35" name="图片 34" descr="f72175b3fd0f1da3fe1508d89f9a62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501880" y="46506130"/>
          <a:ext cx="0" cy="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99"/>
  <sheetViews>
    <sheetView tabSelected="1" view="pageBreakPreview" zoomScale="85" zoomScaleNormal="70" workbookViewId="0">
      <selection activeCell="C291" sqref="$A291:$XFD291"/>
    </sheetView>
  </sheetViews>
  <sheetFormatPr defaultColWidth="9" defaultRowHeight="14.25"/>
  <cols>
    <col min="1" max="1" width="7.10833333333333" style="3" customWidth="1"/>
    <col min="2" max="2" width="5.775" style="3" customWidth="1"/>
    <col min="3" max="3" width="15.5833333333333" style="4" customWidth="1"/>
    <col min="4" max="4" width="26.025" style="4" customWidth="1"/>
    <col min="5" max="5" width="52.6416666666667" style="5" customWidth="1"/>
    <col min="6" max="6" width="23.6666666666667" style="6" customWidth="1"/>
    <col min="7" max="7" width="10.65" style="7" customWidth="1"/>
    <col min="8" max="8" width="22.4916666666667" style="7" customWidth="1"/>
    <col min="9" max="9" width="23.225" style="7" customWidth="1"/>
    <col min="10" max="16381" width="9" style="3"/>
    <col min="16382" max="16382" width="18.3833333333333" style="3"/>
    <col min="16383" max="16384" width="9" style="3"/>
  </cols>
  <sheetData>
    <row r="1" s="1" customFormat="1" ht="42" customHeight="1" spans="1:9">
      <c r="A1" s="8" t="s">
        <v>0</v>
      </c>
      <c r="B1" s="8"/>
      <c r="C1" s="9"/>
      <c r="D1" s="9"/>
      <c r="E1" s="10"/>
      <c r="F1" s="11"/>
      <c r="G1" s="9"/>
      <c r="H1" s="9"/>
      <c r="I1" s="9"/>
    </row>
    <row r="2" s="2" customFormat="1" ht="44" customHeight="1" spans="1:9">
      <c r="A2" s="12" t="s">
        <v>1</v>
      </c>
      <c r="B2" s="13" t="s">
        <v>2</v>
      </c>
      <c r="C2" s="13" t="s">
        <v>3</v>
      </c>
      <c r="D2" s="13" t="s">
        <v>4</v>
      </c>
      <c r="E2" s="14" t="s">
        <v>5</v>
      </c>
      <c r="F2" s="15" t="s">
        <v>6</v>
      </c>
      <c r="G2" s="16" t="s">
        <v>7</v>
      </c>
      <c r="H2" s="16" t="s">
        <v>8</v>
      </c>
      <c r="I2" s="16" t="s">
        <v>9</v>
      </c>
    </row>
    <row r="3" s="2" customFormat="1" ht="83.6" spans="1:9">
      <c r="A3" s="17">
        <v>1</v>
      </c>
      <c r="B3" s="18" t="s">
        <v>10</v>
      </c>
      <c r="C3" s="18" t="s">
        <v>11</v>
      </c>
      <c r="D3" s="18" t="s">
        <v>12</v>
      </c>
      <c r="E3" s="19" t="s">
        <v>13</v>
      </c>
      <c r="F3" s="20">
        <v>3026</v>
      </c>
      <c r="G3" s="18"/>
      <c r="H3" s="18"/>
      <c r="I3" s="24" t="str">
        <f>_xlfn.DISPIMG("ID_E51F14646DA6400B91CD1CA3C1F9EA9A",1)</f>
        <v>=DISPIMG("ID_E51F14646DA6400B91CD1CA3C1F9EA9A",1)</v>
      </c>
    </row>
    <row r="4" s="2" customFormat="1" ht="77.05" spans="1:9">
      <c r="A4" s="17"/>
      <c r="B4" s="18"/>
      <c r="C4" s="18" t="s">
        <v>14</v>
      </c>
      <c r="D4" s="18" t="s">
        <v>12</v>
      </c>
      <c r="E4" s="19"/>
      <c r="F4" s="20">
        <v>2974</v>
      </c>
      <c r="G4" s="18"/>
      <c r="H4" s="18"/>
      <c r="I4" s="24" t="str">
        <f>_xlfn.DISPIMG("ID_DB1A99D8E38A457A8FBC5593F6E93303",1)</f>
        <v>=DISPIMG("ID_DB1A99D8E38A457A8FBC5593F6E93303",1)</v>
      </c>
    </row>
    <row r="5" s="2" customFormat="1" ht="92.85" spans="1:9">
      <c r="A5" s="17"/>
      <c r="B5" s="18"/>
      <c r="C5" s="18" t="s">
        <v>15</v>
      </c>
      <c r="D5" s="18" t="s">
        <v>16</v>
      </c>
      <c r="E5" s="19" t="s">
        <v>17</v>
      </c>
      <c r="F5" s="20">
        <v>600</v>
      </c>
      <c r="G5" s="18"/>
      <c r="H5" s="18"/>
      <c r="I5" s="24" t="str">
        <f>_xlfn.DISPIMG("ID_9633DD16DF13477B9BAF0E67D18BC46F",1)</f>
        <v>=DISPIMG("ID_9633DD16DF13477B9BAF0E67D18BC46F",1)</v>
      </c>
    </row>
    <row r="6" s="2" customFormat="1" ht="80.25" spans="1:9">
      <c r="A6" s="17"/>
      <c r="B6" s="18"/>
      <c r="C6" s="18" t="s">
        <v>18</v>
      </c>
      <c r="D6" s="18" t="s">
        <v>12</v>
      </c>
      <c r="E6" s="19" t="s">
        <v>19</v>
      </c>
      <c r="F6" s="20">
        <v>100</v>
      </c>
      <c r="G6" s="18"/>
      <c r="H6" s="18"/>
      <c r="I6" s="24" t="str">
        <f>_xlfn.DISPIMG("ID_6DC8801EEABE4A90BDAA1986E3B4AFF5",1)</f>
        <v>=DISPIMG("ID_6DC8801EEABE4A90BDAA1986E3B4AFF5",1)</v>
      </c>
    </row>
    <row r="7" s="2" customFormat="1" ht="91.2" spans="1:9">
      <c r="A7" s="17"/>
      <c r="B7" s="18"/>
      <c r="C7" s="18" t="s">
        <v>18</v>
      </c>
      <c r="D7" s="18" t="s">
        <v>12</v>
      </c>
      <c r="E7" s="19" t="s">
        <v>20</v>
      </c>
      <c r="F7" s="20">
        <v>100</v>
      </c>
      <c r="G7" s="18"/>
      <c r="H7" s="18"/>
      <c r="I7" s="24" t="str">
        <f>_xlfn.DISPIMG("ID_54D98BC5DAA34FC786614C18D124928E",1)</f>
        <v>=DISPIMG("ID_54D98BC5DAA34FC786614C18D124928E",1)</v>
      </c>
    </row>
    <row r="8" s="2" customFormat="1" ht="71.25" spans="1:9">
      <c r="A8" s="17"/>
      <c r="B8" s="18"/>
      <c r="C8" s="18" t="s">
        <v>21</v>
      </c>
      <c r="D8" s="18" t="s">
        <v>22</v>
      </c>
      <c r="E8" s="19" t="s">
        <v>23</v>
      </c>
      <c r="F8" s="20">
        <v>2000</v>
      </c>
      <c r="G8" s="18"/>
      <c r="H8" s="18"/>
      <c r="I8" s="24" t="str">
        <f>_xlfn.DISPIMG("ID_6A43049775FF4560B7594C27882F0BD7",1)</f>
        <v>=DISPIMG("ID_6A43049775FF4560B7594C27882F0BD7",1)</v>
      </c>
    </row>
    <row r="9" s="2" customFormat="1" ht="91.1" spans="1:9">
      <c r="A9" s="17"/>
      <c r="B9" s="18"/>
      <c r="C9" s="18" t="s">
        <v>24</v>
      </c>
      <c r="D9" s="18" t="s">
        <v>12</v>
      </c>
      <c r="E9" s="19" t="s">
        <v>25</v>
      </c>
      <c r="F9" s="20">
        <v>4000</v>
      </c>
      <c r="G9" s="18"/>
      <c r="H9" s="18"/>
      <c r="I9" s="24" t="str">
        <f>_xlfn.DISPIMG("ID_4FFE602865304693BB890D79C8FD39A6",1)</f>
        <v>=DISPIMG("ID_4FFE602865304693BB890D79C8FD39A6",1)</v>
      </c>
    </row>
    <row r="10" s="2" customFormat="1" ht="104.15" spans="1:9">
      <c r="A10" s="17"/>
      <c r="B10" s="18"/>
      <c r="C10" s="18" t="s">
        <v>26</v>
      </c>
      <c r="D10" s="18" t="s">
        <v>12</v>
      </c>
      <c r="E10" s="19" t="s">
        <v>27</v>
      </c>
      <c r="F10" s="20">
        <v>2000</v>
      </c>
      <c r="G10" s="18"/>
      <c r="H10" s="18"/>
      <c r="I10" s="24" t="str">
        <f>_xlfn.DISPIMG("ID_19DF1108079E493D88CADAEB82B0964E",1)</f>
        <v>=DISPIMG("ID_19DF1108079E493D88CADAEB82B0964E",1)</v>
      </c>
    </row>
    <row r="11" s="2" customFormat="1" ht="102.45" spans="1:9">
      <c r="A11" s="17"/>
      <c r="B11" s="18"/>
      <c r="C11" s="18" t="s">
        <v>28</v>
      </c>
      <c r="D11" s="18" t="s">
        <v>16</v>
      </c>
      <c r="E11" s="19" t="s">
        <v>29</v>
      </c>
      <c r="F11" s="20">
        <v>200</v>
      </c>
      <c r="G11" s="18"/>
      <c r="H11" s="18"/>
      <c r="I11" s="24" t="str">
        <f>_xlfn.DISPIMG("ID_72E65DBF65BB4604A00B52FB16E3B5F2",1)</f>
        <v>=DISPIMG("ID_72E65DBF65BB4604A00B52FB16E3B5F2",1)</v>
      </c>
    </row>
    <row r="12" s="2" customFormat="1" ht="91.65" spans="1:9">
      <c r="A12" s="17"/>
      <c r="B12" s="18"/>
      <c r="C12" s="18" t="s">
        <v>30</v>
      </c>
      <c r="D12" s="18" t="s">
        <v>31</v>
      </c>
      <c r="E12" s="19"/>
      <c r="F12" s="20">
        <v>200</v>
      </c>
      <c r="G12" s="18"/>
      <c r="H12" s="18"/>
      <c r="I12" s="24" t="str">
        <f>_xlfn.DISPIMG("ID_28CD35374A7D4A06B274F1D3BA7F6BF1",1)</f>
        <v>=DISPIMG("ID_28CD35374A7D4A06B274F1D3BA7F6BF1",1)</v>
      </c>
    </row>
    <row r="13" s="2" customFormat="1" ht="78" customHeight="1" spans="1:9">
      <c r="A13" s="17"/>
      <c r="B13" s="18"/>
      <c r="C13" s="18" t="s">
        <v>32</v>
      </c>
      <c r="D13" s="18" t="s">
        <v>33</v>
      </c>
      <c r="E13" s="19" t="s">
        <v>13</v>
      </c>
      <c r="F13" s="20">
        <v>200</v>
      </c>
      <c r="G13" s="18"/>
      <c r="H13" s="18"/>
      <c r="I13" s="24" t="str">
        <f>_xlfn.DISPIMG("ID_01AE94A9E4044EABA1605432C048B7C8",1)</f>
        <v>=DISPIMG("ID_01AE94A9E4044EABA1605432C048B7C8",1)</v>
      </c>
    </row>
    <row r="14" s="2" customFormat="1" ht="122" customHeight="1" spans="1:9">
      <c r="A14" s="17"/>
      <c r="B14" s="18"/>
      <c r="C14" s="18" t="s">
        <v>34</v>
      </c>
      <c r="D14" s="18" t="s">
        <v>31</v>
      </c>
      <c r="E14" s="19"/>
      <c r="F14" s="20">
        <v>200</v>
      </c>
      <c r="G14" s="18"/>
      <c r="H14" s="18"/>
      <c r="I14" s="24" t="str">
        <f>_xlfn.DISPIMG("ID_16012E049AE04504ADAA4B88A22ED47A",1)</f>
        <v>=DISPIMG("ID_16012E049AE04504ADAA4B88A22ED47A",1)</v>
      </c>
    </row>
    <row r="15" s="2" customFormat="1" ht="42.75" spans="1:9">
      <c r="A15" s="17"/>
      <c r="B15" s="18"/>
      <c r="C15" s="18" t="s">
        <v>35</v>
      </c>
      <c r="D15" s="18" t="s">
        <v>31</v>
      </c>
      <c r="E15" s="19" t="s">
        <v>36</v>
      </c>
      <c r="F15" s="20">
        <v>400</v>
      </c>
      <c r="G15" s="18"/>
      <c r="H15" s="18"/>
      <c r="I15" s="18" t="s">
        <v>37</v>
      </c>
    </row>
    <row r="16" s="2" customFormat="1" ht="42.75" spans="1:9">
      <c r="A16" s="17"/>
      <c r="B16" s="18"/>
      <c r="C16" s="18" t="s">
        <v>38</v>
      </c>
      <c r="D16" s="18" t="s">
        <v>31</v>
      </c>
      <c r="E16" s="19" t="s">
        <v>36</v>
      </c>
      <c r="F16" s="20">
        <v>534</v>
      </c>
      <c r="G16" s="18"/>
      <c r="H16" s="18"/>
      <c r="I16" s="18" t="s">
        <v>37</v>
      </c>
    </row>
    <row r="17" s="2" customFormat="1" ht="28" customHeight="1" spans="1:9">
      <c r="A17" s="17"/>
      <c r="B17" s="18"/>
      <c r="C17" s="18" t="s">
        <v>39</v>
      </c>
      <c r="D17" s="18" t="s">
        <v>40</v>
      </c>
      <c r="E17" s="19" t="s">
        <v>41</v>
      </c>
      <c r="F17" s="20">
        <v>200</v>
      </c>
      <c r="G17" s="18"/>
      <c r="H17" s="18"/>
      <c r="I17" s="18" t="s">
        <v>37</v>
      </c>
    </row>
    <row r="18" s="2" customFormat="1" ht="124.25" spans="1:9">
      <c r="A18" s="17"/>
      <c r="B18" s="18"/>
      <c r="C18" s="18" t="s">
        <v>42</v>
      </c>
      <c r="D18" s="18" t="s">
        <v>33</v>
      </c>
      <c r="E18" s="19" t="s">
        <v>43</v>
      </c>
      <c r="F18" s="20">
        <v>1000</v>
      </c>
      <c r="G18" s="18"/>
      <c r="H18" s="18"/>
      <c r="I18" s="18" t="str">
        <f>_xlfn.DISPIMG("ID_AA53613CB3754CADB058F17F48DAC2A7",1)</f>
        <v>=DISPIMG("ID_AA53613CB3754CADB058F17F48DAC2A7",1)</v>
      </c>
    </row>
    <row r="19" s="2" customFormat="1" ht="77.2" spans="1:9">
      <c r="A19" s="17"/>
      <c r="B19" s="18"/>
      <c r="C19" s="18" t="s">
        <v>44</v>
      </c>
      <c r="D19" s="18" t="s">
        <v>33</v>
      </c>
      <c r="E19" s="19" t="s">
        <v>45</v>
      </c>
      <c r="F19" s="20">
        <v>200</v>
      </c>
      <c r="G19" s="21"/>
      <c r="H19" s="18"/>
      <c r="I19" s="18" t="str">
        <f>_xlfn.DISPIMG("ID_460167700C7A4520BFA5214F8E24A102",1)</f>
        <v>=DISPIMG("ID_460167700C7A4520BFA5214F8E24A102",1)</v>
      </c>
    </row>
    <row r="20" s="2" customFormat="1" ht="59.35" spans="1:9">
      <c r="A20" s="17"/>
      <c r="B20" s="18"/>
      <c r="C20" s="18" t="s">
        <v>44</v>
      </c>
      <c r="D20" s="22" t="s">
        <v>46</v>
      </c>
      <c r="E20" s="19" t="s">
        <v>47</v>
      </c>
      <c r="F20" s="20">
        <v>200</v>
      </c>
      <c r="G20" s="21"/>
      <c r="H20" s="18"/>
      <c r="I20" s="18" t="str">
        <f>_xlfn.DISPIMG("ID_4A004594E4B74328B38EB1E436CA05CE",1)</f>
        <v>=DISPIMG("ID_4A004594E4B74328B38EB1E436CA05CE",1)</v>
      </c>
    </row>
    <row r="21" s="2" customFormat="1" ht="42.75" spans="1:9">
      <c r="A21" s="17"/>
      <c r="B21" s="18"/>
      <c r="C21" s="18" t="s">
        <v>48</v>
      </c>
      <c r="D21" s="22" t="s">
        <v>49</v>
      </c>
      <c r="E21" s="19" t="s">
        <v>47</v>
      </c>
      <c r="F21" s="20">
        <v>200</v>
      </c>
      <c r="G21" s="21"/>
      <c r="H21" s="18"/>
      <c r="I21" s="18" t="s">
        <v>37</v>
      </c>
    </row>
    <row r="22" s="2" customFormat="1" ht="57" spans="1:9">
      <c r="A22" s="17"/>
      <c r="B22" s="18"/>
      <c r="C22" s="18" t="s">
        <v>48</v>
      </c>
      <c r="D22" s="18" t="s">
        <v>50</v>
      </c>
      <c r="E22" s="19" t="s">
        <v>45</v>
      </c>
      <c r="F22" s="20">
        <v>200</v>
      </c>
      <c r="G22" s="21"/>
      <c r="H22" s="18"/>
      <c r="I22" s="18" t="s">
        <v>37</v>
      </c>
    </row>
    <row r="23" s="2" customFormat="1" ht="58.95" spans="1:9">
      <c r="A23" s="17"/>
      <c r="B23" s="18"/>
      <c r="C23" s="18" t="s">
        <v>51</v>
      </c>
      <c r="D23" s="18" t="s">
        <v>33</v>
      </c>
      <c r="E23" s="19" t="s">
        <v>52</v>
      </c>
      <c r="F23" s="20">
        <v>20</v>
      </c>
      <c r="G23" s="18"/>
      <c r="H23" s="18"/>
      <c r="I23" s="18" t="str">
        <f>_xlfn.DISPIMG("ID_B2F726F01066406495888420F7FA863C",1)</f>
        <v>=DISPIMG("ID_B2F726F01066406495888420F7FA863C",1)</v>
      </c>
    </row>
    <row r="24" s="2" customFormat="1" ht="28.5" spans="1:9">
      <c r="A24" s="17"/>
      <c r="B24" s="18"/>
      <c r="C24" s="18" t="s">
        <v>53</v>
      </c>
      <c r="D24" s="18" t="s">
        <v>54</v>
      </c>
      <c r="E24" s="19" t="s">
        <v>55</v>
      </c>
      <c r="F24" s="20">
        <v>100</v>
      </c>
      <c r="G24" s="18"/>
      <c r="H24" s="18"/>
      <c r="I24" s="18" t="s">
        <v>37</v>
      </c>
    </row>
    <row r="25" s="2" customFormat="1" ht="58.95" spans="1:9">
      <c r="A25" s="17">
        <v>2</v>
      </c>
      <c r="B25" s="18" t="s">
        <v>56</v>
      </c>
      <c r="C25" s="18" t="s">
        <v>57</v>
      </c>
      <c r="D25" s="22" t="s">
        <v>33</v>
      </c>
      <c r="E25" s="19" t="s">
        <v>58</v>
      </c>
      <c r="F25" s="20">
        <v>44</v>
      </c>
      <c r="G25" s="21"/>
      <c r="H25" s="18"/>
      <c r="I25" s="18" t="str">
        <f>_xlfn.DISPIMG("ID_2D987B3349574D8AA2C31F771FA73521",1)</f>
        <v>=DISPIMG("ID_2D987B3349574D8AA2C31F771FA73521",1)</v>
      </c>
    </row>
    <row r="26" s="2" customFormat="1" spans="1:9">
      <c r="A26" s="17"/>
      <c r="B26" s="18"/>
      <c r="C26" s="18" t="s">
        <v>59</v>
      </c>
      <c r="D26" s="18" t="s">
        <v>12</v>
      </c>
      <c r="E26" s="19" t="s">
        <v>19</v>
      </c>
      <c r="F26" s="20">
        <v>200</v>
      </c>
      <c r="G26" s="18"/>
      <c r="H26" s="18"/>
      <c r="I26" s="24" t="s">
        <v>37</v>
      </c>
    </row>
    <row r="27" s="2" customFormat="1" spans="1:9">
      <c r="A27" s="17"/>
      <c r="B27" s="18"/>
      <c r="C27" s="18" t="s">
        <v>60</v>
      </c>
      <c r="D27" s="18" t="s">
        <v>12</v>
      </c>
      <c r="E27" s="19"/>
      <c r="F27" s="20">
        <v>200</v>
      </c>
      <c r="G27" s="18"/>
      <c r="H27" s="18"/>
      <c r="I27" s="24" t="s">
        <v>37</v>
      </c>
    </row>
    <row r="28" s="2" customFormat="1" spans="1:9">
      <c r="A28" s="17"/>
      <c r="B28" s="18"/>
      <c r="C28" s="18" t="s">
        <v>61</v>
      </c>
      <c r="D28" s="18" t="s">
        <v>12</v>
      </c>
      <c r="E28" s="19"/>
      <c r="F28" s="20">
        <v>200</v>
      </c>
      <c r="G28" s="18"/>
      <c r="H28" s="18"/>
      <c r="I28" s="24" t="s">
        <v>37</v>
      </c>
    </row>
    <row r="29" s="2" customFormat="1" spans="1:9">
      <c r="A29" s="17"/>
      <c r="B29" s="18"/>
      <c r="C29" s="18" t="s">
        <v>62</v>
      </c>
      <c r="D29" s="18" t="s">
        <v>12</v>
      </c>
      <c r="E29" s="19"/>
      <c r="F29" s="20">
        <v>100</v>
      </c>
      <c r="G29" s="18"/>
      <c r="H29" s="18"/>
      <c r="I29" s="24" t="s">
        <v>37</v>
      </c>
    </row>
    <row r="30" s="2" customFormat="1" spans="1:9">
      <c r="A30" s="17"/>
      <c r="B30" s="18"/>
      <c r="C30" s="18" t="s">
        <v>63</v>
      </c>
      <c r="D30" s="18" t="s">
        <v>64</v>
      </c>
      <c r="E30" s="19"/>
      <c r="F30" s="20">
        <v>200</v>
      </c>
      <c r="G30" s="18"/>
      <c r="H30" s="18"/>
      <c r="I30" s="24" t="s">
        <v>37</v>
      </c>
    </row>
    <row r="31" s="2" customFormat="1" ht="59.15" spans="1:9">
      <c r="A31" s="17"/>
      <c r="B31" s="18"/>
      <c r="C31" s="18" t="s">
        <v>65</v>
      </c>
      <c r="D31" s="18" t="s">
        <v>33</v>
      </c>
      <c r="E31" s="19" t="s">
        <v>66</v>
      </c>
      <c r="F31" s="20">
        <v>100</v>
      </c>
      <c r="G31" s="18"/>
      <c r="H31" s="18"/>
      <c r="I31" s="18" t="str">
        <f>_xlfn.DISPIMG("ID_244BDB4F2A98499BBBDB8604870992C5",1)</f>
        <v>=DISPIMG("ID_244BDB4F2A98499BBBDB8604870992C5",1)</v>
      </c>
    </row>
    <row r="32" s="2" customFormat="1" spans="1:9">
      <c r="A32" s="17"/>
      <c r="B32" s="18"/>
      <c r="C32" s="18" t="s">
        <v>67</v>
      </c>
      <c r="D32" s="18" t="s">
        <v>12</v>
      </c>
      <c r="E32" s="19"/>
      <c r="F32" s="20">
        <v>100</v>
      </c>
      <c r="G32" s="18"/>
      <c r="H32" s="18"/>
      <c r="I32" s="24" t="s">
        <v>37</v>
      </c>
    </row>
    <row r="33" s="2" customFormat="1" spans="1:9">
      <c r="A33" s="17"/>
      <c r="B33" s="18"/>
      <c r="C33" s="18" t="s">
        <v>68</v>
      </c>
      <c r="D33" s="18" t="s">
        <v>12</v>
      </c>
      <c r="E33" s="19"/>
      <c r="F33" s="20">
        <v>500</v>
      </c>
      <c r="G33" s="18"/>
      <c r="H33" s="18"/>
      <c r="I33" s="24" t="s">
        <v>37</v>
      </c>
    </row>
    <row r="34" s="2" customFormat="1" ht="49.1" spans="1:9">
      <c r="A34" s="17"/>
      <c r="B34" s="18"/>
      <c r="C34" s="18" t="s">
        <v>69</v>
      </c>
      <c r="D34" s="18" t="s">
        <v>33</v>
      </c>
      <c r="E34" s="19"/>
      <c r="F34" s="20">
        <v>100</v>
      </c>
      <c r="G34" s="18"/>
      <c r="H34" s="18"/>
      <c r="I34" s="24" t="str">
        <f>_xlfn.DISPIMG("ID_F1124C4C25664F3D9A60DE2A2AD3D4C8",1)</f>
        <v>=DISPIMG("ID_F1124C4C25664F3D9A60DE2A2AD3D4C8",1)</v>
      </c>
    </row>
    <row r="35" s="2" customFormat="1" spans="1:9">
      <c r="A35" s="17">
        <v>3</v>
      </c>
      <c r="B35" s="18" t="s">
        <v>70</v>
      </c>
      <c r="C35" s="18" t="s">
        <v>71</v>
      </c>
      <c r="D35" s="18" t="s">
        <v>33</v>
      </c>
      <c r="E35" s="19" t="s">
        <v>72</v>
      </c>
      <c r="F35" s="20">
        <v>200</v>
      </c>
      <c r="G35" s="18"/>
      <c r="H35" s="18"/>
      <c r="I35" s="24" t="s">
        <v>37</v>
      </c>
    </row>
    <row r="36" s="2" customFormat="1" spans="1:9">
      <c r="A36" s="17"/>
      <c r="B36" s="18"/>
      <c r="C36" s="18" t="s">
        <v>73</v>
      </c>
      <c r="D36" s="18" t="s">
        <v>74</v>
      </c>
      <c r="E36" s="19"/>
      <c r="F36" s="20">
        <v>200</v>
      </c>
      <c r="G36" s="18"/>
      <c r="H36" s="18"/>
      <c r="I36" s="24" t="s">
        <v>37</v>
      </c>
    </row>
    <row r="37" s="2" customFormat="1" spans="1:9">
      <c r="A37" s="17">
        <v>4</v>
      </c>
      <c r="B37" s="18" t="s">
        <v>75</v>
      </c>
      <c r="C37" s="18" t="s">
        <v>76</v>
      </c>
      <c r="D37" s="18" t="s">
        <v>33</v>
      </c>
      <c r="E37" s="19" t="s">
        <v>77</v>
      </c>
      <c r="F37" s="20">
        <v>100</v>
      </c>
      <c r="G37" s="18"/>
      <c r="H37" s="18"/>
      <c r="I37" s="24" t="s">
        <v>37</v>
      </c>
    </row>
    <row r="38" s="2" customFormat="1" spans="1:9">
      <c r="A38" s="17"/>
      <c r="B38" s="18"/>
      <c r="C38" s="18"/>
      <c r="D38" s="18" t="s">
        <v>78</v>
      </c>
      <c r="E38" s="19"/>
      <c r="F38" s="20">
        <v>100</v>
      </c>
      <c r="G38" s="18"/>
      <c r="H38" s="18"/>
      <c r="I38" s="24" t="s">
        <v>37</v>
      </c>
    </row>
    <row r="39" s="2" customFormat="1" ht="44.85" spans="1:9">
      <c r="A39" s="17">
        <v>5</v>
      </c>
      <c r="B39" s="18" t="s">
        <v>79</v>
      </c>
      <c r="C39" s="18" t="s">
        <v>80</v>
      </c>
      <c r="D39" s="18" t="s">
        <v>33</v>
      </c>
      <c r="E39" s="19"/>
      <c r="F39" s="20">
        <v>100</v>
      </c>
      <c r="G39" s="18"/>
      <c r="H39" s="18"/>
      <c r="I39" s="24" t="str">
        <f>_xlfn.DISPIMG("ID_AED00DDF3F9843A8BCC40F6DCB70C164",1)</f>
        <v>=DISPIMG("ID_AED00DDF3F9843A8BCC40F6DCB70C164",1)</v>
      </c>
    </row>
    <row r="40" s="2" customFormat="1" ht="44.85" spans="1:9">
      <c r="A40" s="17"/>
      <c r="B40" s="18"/>
      <c r="C40" s="18" t="s">
        <v>81</v>
      </c>
      <c r="D40" s="18" t="s">
        <v>54</v>
      </c>
      <c r="E40" s="19"/>
      <c r="F40" s="20">
        <v>100</v>
      </c>
      <c r="G40" s="18"/>
      <c r="H40" s="18"/>
      <c r="I40" s="24" t="str">
        <f>_xlfn.DISPIMG("ID_86AB26B23D694581B166CEF649FB2B42",1)</f>
        <v>=DISPIMG("ID_86AB26B23D694581B166CEF649FB2B42",1)</v>
      </c>
    </row>
    <row r="41" s="2" customFormat="1" spans="1:9">
      <c r="A41" s="17"/>
      <c r="B41" s="18"/>
      <c r="C41" s="18" t="s">
        <v>82</v>
      </c>
      <c r="D41" s="18" t="s">
        <v>31</v>
      </c>
      <c r="E41" s="19"/>
      <c r="F41" s="20">
        <v>100</v>
      </c>
      <c r="G41" s="18"/>
      <c r="H41" s="18"/>
      <c r="I41" s="24" t="s">
        <v>37</v>
      </c>
    </row>
    <row r="42" s="2" customFormat="1" ht="28.5" spans="1:9">
      <c r="A42" s="17"/>
      <c r="B42" s="18"/>
      <c r="C42" s="18" t="s">
        <v>83</v>
      </c>
      <c r="D42" s="18" t="s">
        <v>54</v>
      </c>
      <c r="E42" s="19"/>
      <c r="F42" s="20">
        <v>40</v>
      </c>
      <c r="G42" s="18"/>
      <c r="H42" s="18"/>
      <c r="I42" s="24" t="s">
        <v>37</v>
      </c>
    </row>
    <row r="43" s="2" customFormat="1" ht="28.5" spans="1:9">
      <c r="A43" s="17"/>
      <c r="B43" s="18"/>
      <c r="C43" s="18" t="s">
        <v>84</v>
      </c>
      <c r="D43" s="18" t="s">
        <v>33</v>
      </c>
      <c r="E43" s="19"/>
      <c r="F43" s="20">
        <v>40</v>
      </c>
      <c r="G43" s="18"/>
      <c r="H43" s="18"/>
      <c r="I43" s="24" t="s">
        <v>37</v>
      </c>
    </row>
    <row r="44" s="2" customFormat="1" ht="28.5" spans="1:9">
      <c r="A44" s="17"/>
      <c r="B44" s="18"/>
      <c r="C44" s="18" t="s">
        <v>85</v>
      </c>
      <c r="D44" s="18" t="s">
        <v>86</v>
      </c>
      <c r="E44" s="19"/>
      <c r="F44" s="20">
        <v>600</v>
      </c>
      <c r="G44" s="18"/>
      <c r="H44" s="18"/>
      <c r="I44" s="24" t="s">
        <v>37</v>
      </c>
    </row>
    <row r="45" s="2" customFormat="1" ht="44.85" spans="1:9">
      <c r="A45" s="17"/>
      <c r="B45" s="18"/>
      <c r="C45" s="18" t="s">
        <v>87</v>
      </c>
      <c r="D45" s="18" t="s">
        <v>88</v>
      </c>
      <c r="E45" s="19"/>
      <c r="F45" s="20">
        <v>600</v>
      </c>
      <c r="G45" s="18"/>
      <c r="H45" s="18"/>
      <c r="I45" s="24" t="str">
        <f>_xlfn.DISPIMG("ID_AED00DDF3F9843A8BCC40F6DCB70C164",1)</f>
        <v>=DISPIMG("ID_AED00DDF3F9843A8BCC40F6DCB70C164",1)</v>
      </c>
    </row>
    <row r="46" s="2" customFormat="1" ht="44.85" spans="1:9">
      <c r="A46" s="17"/>
      <c r="B46" s="18"/>
      <c r="C46" s="18" t="s">
        <v>89</v>
      </c>
      <c r="D46" s="18" t="s">
        <v>31</v>
      </c>
      <c r="E46" s="19" t="s">
        <v>90</v>
      </c>
      <c r="F46" s="20">
        <v>40</v>
      </c>
      <c r="G46" s="18"/>
      <c r="H46" s="18"/>
      <c r="I46" s="24" t="str">
        <f>_xlfn.DISPIMG("ID_86AB26B23D694581B166CEF649FB2B42",1)</f>
        <v>=DISPIMG("ID_86AB26B23D694581B166CEF649FB2B42",1)</v>
      </c>
    </row>
    <row r="47" s="2" customFormat="1" spans="1:9">
      <c r="A47" s="17"/>
      <c r="B47" s="18"/>
      <c r="C47" s="18" t="s">
        <v>82</v>
      </c>
      <c r="D47" s="18" t="s">
        <v>31</v>
      </c>
      <c r="E47" s="19"/>
      <c r="F47" s="20">
        <v>40</v>
      </c>
      <c r="G47" s="18"/>
      <c r="H47" s="18"/>
      <c r="I47" s="24" t="s">
        <v>37</v>
      </c>
    </row>
    <row r="48" s="2" customFormat="1" spans="1:9">
      <c r="A48" s="17"/>
      <c r="B48" s="18"/>
      <c r="C48" s="18" t="s">
        <v>91</v>
      </c>
      <c r="D48" s="18" t="s">
        <v>31</v>
      </c>
      <c r="E48" s="19" t="s">
        <v>92</v>
      </c>
      <c r="F48" s="20">
        <v>40</v>
      </c>
      <c r="G48" s="18"/>
      <c r="H48" s="18"/>
      <c r="I48" s="24" t="s">
        <v>37</v>
      </c>
    </row>
    <row r="49" s="2" customFormat="1" spans="1:9">
      <c r="A49" s="17"/>
      <c r="B49" s="18"/>
      <c r="C49" s="18" t="s">
        <v>93</v>
      </c>
      <c r="D49" s="18" t="s">
        <v>31</v>
      </c>
      <c r="E49" s="19"/>
      <c r="F49" s="20">
        <v>40</v>
      </c>
      <c r="G49" s="18"/>
      <c r="H49" s="18"/>
      <c r="I49" s="24" t="s">
        <v>37</v>
      </c>
    </row>
    <row r="50" s="2" customFormat="1" spans="1:9">
      <c r="A50" s="17"/>
      <c r="B50" s="18"/>
      <c r="C50" s="18" t="s">
        <v>94</v>
      </c>
      <c r="D50" s="18" t="s">
        <v>33</v>
      </c>
      <c r="E50" s="19" t="s">
        <v>95</v>
      </c>
      <c r="F50" s="20">
        <v>20</v>
      </c>
      <c r="G50" s="18"/>
      <c r="H50" s="18"/>
      <c r="I50" s="18" t="s">
        <v>37</v>
      </c>
    </row>
    <row r="51" s="2" customFormat="1" ht="87.95" spans="1:9">
      <c r="A51" s="17"/>
      <c r="B51" s="18"/>
      <c r="C51" s="18" t="s">
        <v>96</v>
      </c>
      <c r="D51" s="18" t="s">
        <v>78</v>
      </c>
      <c r="E51" s="19" t="s">
        <v>97</v>
      </c>
      <c r="F51" s="20">
        <v>20</v>
      </c>
      <c r="G51" s="18"/>
      <c r="H51" s="18"/>
      <c r="I51" s="18" t="str">
        <f>_xlfn.DISPIMG("ID_47E88F4C3882455CBFED465A7629FE4F",1)</f>
        <v>=DISPIMG("ID_47E88F4C3882455CBFED465A7629FE4F",1)</v>
      </c>
    </row>
    <row r="52" s="2" customFormat="1" ht="87.9" spans="1:9">
      <c r="A52" s="17"/>
      <c r="B52" s="18"/>
      <c r="C52" s="18" t="s">
        <v>98</v>
      </c>
      <c r="D52" s="18" t="s">
        <v>40</v>
      </c>
      <c r="E52" s="19" t="s">
        <v>99</v>
      </c>
      <c r="F52" s="20">
        <v>20</v>
      </c>
      <c r="G52" s="18"/>
      <c r="H52" s="18"/>
      <c r="I52" s="18" t="str">
        <f>_xlfn.DISPIMG("ID_9DB6DAEDB5D547CAA15E66F51579F2EB",1)</f>
        <v>=DISPIMG("ID_9DB6DAEDB5D547CAA15E66F51579F2EB",1)</v>
      </c>
    </row>
    <row r="53" s="2" customFormat="1" spans="1:9">
      <c r="A53" s="17"/>
      <c r="B53" s="18"/>
      <c r="C53" s="18" t="s">
        <v>100</v>
      </c>
      <c r="D53" s="18" t="s">
        <v>33</v>
      </c>
      <c r="E53" s="19" t="s">
        <v>101</v>
      </c>
      <c r="F53" s="20">
        <v>20</v>
      </c>
      <c r="G53" s="18"/>
      <c r="H53" s="18"/>
      <c r="I53" s="18" t="s">
        <v>37</v>
      </c>
    </row>
    <row r="54" s="2" customFormat="1" ht="28.5" spans="1:9">
      <c r="A54" s="17"/>
      <c r="B54" s="18"/>
      <c r="C54" s="18" t="s">
        <v>102</v>
      </c>
      <c r="D54" s="18" t="s">
        <v>103</v>
      </c>
      <c r="E54" s="19" t="s">
        <v>104</v>
      </c>
      <c r="F54" s="20">
        <v>20</v>
      </c>
      <c r="G54" s="18"/>
      <c r="H54" s="18"/>
      <c r="I54" s="18" t="s">
        <v>37</v>
      </c>
    </row>
    <row r="55" s="2" customFormat="1" ht="28.5" spans="1:9">
      <c r="A55" s="17"/>
      <c r="B55" s="18"/>
      <c r="C55" s="18" t="s">
        <v>105</v>
      </c>
      <c r="D55" s="18" t="s">
        <v>33</v>
      </c>
      <c r="E55" s="19" t="s">
        <v>104</v>
      </c>
      <c r="F55" s="20">
        <v>20</v>
      </c>
      <c r="G55" s="18"/>
      <c r="H55" s="18"/>
      <c r="I55" s="18" t="s">
        <v>37</v>
      </c>
    </row>
    <row r="56" s="2" customFormat="1" ht="28.5" spans="1:9">
      <c r="A56" s="17"/>
      <c r="B56" s="18"/>
      <c r="C56" s="18" t="s">
        <v>106</v>
      </c>
      <c r="D56" s="18" t="s">
        <v>33</v>
      </c>
      <c r="E56" s="19" t="s">
        <v>107</v>
      </c>
      <c r="F56" s="20">
        <v>20</v>
      </c>
      <c r="G56" s="18"/>
      <c r="H56" s="18"/>
      <c r="I56" s="18" t="s">
        <v>37</v>
      </c>
    </row>
    <row r="57" s="2" customFormat="1" ht="28.5" spans="1:9">
      <c r="A57" s="17"/>
      <c r="B57" s="18"/>
      <c r="C57" s="18" t="s">
        <v>108</v>
      </c>
      <c r="D57" s="18" t="s">
        <v>40</v>
      </c>
      <c r="E57" s="19" t="s">
        <v>109</v>
      </c>
      <c r="F57" s="20">
        <v>20</v>
      </c>
      <c r="G57" s="18"/>
      <c r="H57" s="18"/>
      <c r="I57" s="18" t="s">
        <v>37</v>
      </c>
    </row>
    <row r="58" s="2" customFormat="1" spans="1:9">
      <c r="A58" s="17"/>
      <c r="B58" s="18"/>
      <c r="C58" s="18" t="s">
        <v>110</v>
      </c>
      <c r="D58" s="18" t="s">
        <v>33</v>
      </c>
      <c r="E58" s="19" t="s">
        <v>95</v>
      </c>
      <c r="F58" s="20">
        <v>20</v>
      </c>
      <c r="G58" s="18"/>
      <c r="H58" s="18"/>
      <c r="I58" s="18" t="s">
        <v>37</v>
      </c>
    </row>
    <row r="59" s="2" customFormat="1" ht="100.05" spans="1:9">
      <c r="A59" s="17">
        <v>6</v>
      </c>
      <c r="B59" s="18" t="s">
        <v>111</v>
      </c>
      <c r="C59" s="18" t="s">
        <v>112</v>
      </c>
      <c r="D59" s="18" t="s">
        <v>33</v>
      </c>
      <c r="E59" s="19" t="s">
        <v>113</v>
      </c>
      <c r="F59" s="23">
        <v>400</v>
      </c>
      <c r="G59" s="18"/>
      <c r="H59" s="18"/>
      <c r="I59" s="24" t="str">
        <f>_xlfn.DISPIMG("ID_EEB3D13452CC45CE9A9E63064FD9F409",1)</f>
        <v>=DISPIMG("ID_EEB3D13452CC45CE9A9E63064FD9F409",1)</v>
      </c>
    </row>
    <row r="60" s="2" customFormat="1" spans="1:9">
      <c r="A60" s="17"/>
      <c r="B60" s="18"/>
      <c r="C60" s="18" t="s">
        <v>114</v>
      </c>
      <c r="D60" s="18" t="s">
        <v>33</v>
      </c>
      <c r="E60" s="19"/>
      <c r="F60" s="20">
        <v>200</v>
      </c>
      <c r="G60" s="18"/>
      <c r="H60" s="18"/>
      <c r="I60" s="18" t="s">
        <v>37</v>
      </c>
    </row>
    <row r="61" s="2" customFormat="1" spans="1:9">
      <c r="A61" s="17"/>
      <c r="B61" s="18"/>
      <c r="C61" s="18" t="s">
        <v>115</v>
      </c>
      <c r="D61" s="18"/>
      <c r="E61" s="19" t="s">
        <v>116</v>
      </c>
      <c r="F61" s="20">
        <v>400</v>
      </c>
      <c r="G61" s="18"/>
      <c r="H61" s="18"/>
      <c r="I61" s="18" t="s">
        <v>37</v>
      </c>
    </row>
    <row r="62" s="2" customFormat="1" ht="57.3" spans="1:9">
      <c r="A62" s="17"/>
      <c r="B62" s="18"/>
      <c r="C62" s="18" t="s">
        <v>117</v>
      </c>
      <c r="D62" s="18" t="s">
        <v>78</v>
      </c>
      <c r="E62" s="19"/>
      <c r="F62" s="20">
        <v>14334</v>
      </c>
      <c r="G62" s="18"/>
      <c r="H62" s="18"/>
      <c r="I62" s="18" t="str">
        <f>_xlfn.DISPIMG("ID_B49D5D680ED2409784270396B5775F53",1)</f>
        <v>=DISPIMG("ID_B49D5D680ED2409784270396B5775F53",1)</v>
      </c>
    </row>
    <row r="63" s="2" customFormat="1" ht="57.55" spans="1:9">
      <c r="A63" s="17"/>
      <c r="B63" s="18"/>
      <c r="C63" s="18" t="s">
        <v>118</v>
      </c>
      <c r="D63" s="18" t="s">
        <v>40</v>
      </c>
      <c r="E63" s="19"/>
      <c r="F63" s="20">
        <v>14724</v>
      </c>
      <c r="G63" s="18"/>
      <c r="H63" s="18"/>
      <c r="I63" s="18" t="str">
        <f>_xlfn.DISPIMG("ID_D1BB9AF0AFAC4E1DB7A9AD57DA7A12E8",1)</f>
        <v>=DISPIMG("ID_D1BB9AF0AFAC4E1DB7A9AD57DA7A12E8",1)</v>
      </c>
    </row>
    <row r="64" s="2" customFormat="1" ht="28.5" spans="1:10">
      <c r="A64" s="17"/>
      <c r="B64" s="18"/>
      <c r="C64" s="18" t="s">
        <v>119</v>
      </c>
      <c r="D64" s="18" t="s">
        <v>33</v>
      </c>
      <c r="E64" s="19"/>
      <c r="F64" s="20">
        <v>1600</v>
      </c>
      <c r="G64" s="18"/>
      <c r="H64" s="18"/>
      <c r="I64" s="18" t="str">
        <f>_xlfn.DISPIMG("ID_9B02AE6C89F74A7292414A88F8F1C249",1)</f>
        <v>=DISPIMG("ID_9B02AE6C89F74A7292414A88F8F1C249",1)</v>
      </c>
      <c r="J64" s="25"/>
    </row>
    <row r="65" s="2" customFormat="1" spans="1:10">
      <c r="A65" s="17"/>
      <c r="B65" s="18"/>
      <c r="C65" s="18" t="s">
        <v>120</v>
      </c>
      <c r="D65" s="18" t="s">
        <v>121</v>
      </c>
      <c r="E65" s="19"/>
      <c r="F65" s="20">
        <v>668</v>
      </c>
      <c r="G65" s="18"/>
      <c r="H65" s="18"/>
      <c r="I65" s="18" t="s">
        <v>37</v>
      </c>
      <c r="J65" s="26"/>
    </row>
    <row r="66" s="2" customFormat="1" ht="73.4" spans="1:9">
      <c r="A66" s="17">
        <v>7</v>
      </c>
      <c r="B66" s="18" t="s">
        <v>122</v>
      </c>
      <c r="C66" s="18" t="s">
        <v>123</v>
      </c>
      <c r="D66" s="18" t="s">
        <v>33</v>
      </c>
      <c r="E66" s="19" t="s">
        <v>124</v>
      </c>
      <c r="F66" s="20">
        <v>7000</v>
      </c>
      <c r="G66" s="18"/>
      <c r="H66" s="18"/>
      <c r="I66" s="18" t="str">
        <f>_xlfn.DISPIMG("ID_E840D8848539429CA8811B99FEA75DEB",1)</f>
        <v>=DISPIMG("ID_E840D8848539429CA8811B99FEA75DEB",1)</v>
      </c>
    </row>
    <row r="67" s="2" customFormat="1" ht="72.35" spans="1:9">
      <c r="A67" s="17"/>
      <c r="B67" s="18"/>
      <c r="C67" s="18" t="s">
        <v>125</v>
      </c>
      <c r="D67" s="18" t="s">
        <v>31</v>
      </c>
      <c r="E67" s="19"/>
      <c r="F67" s="20">
        <v>7000</v>
      </c>
      <c r="G67" s="18"/>
      <c r="H67" s="18"/>
      <c r="I67" s="18" t="str">
        <f>_xlfn.DISPIMG("ID_178CC6C4C0BF410E96AC7F7942517DAA",1)</f>
        <v>=DISPIMG("ID_178CC6C4C0BF410E96AC7F7942517DAA",1)</v>
      </c>
    </row>
    <row r="68" s="2" customFormat="1" ht="28.5" spans="1:9">
      <c r="A68" s="17"/>
      <c r="B68" s="18"/>
      <c r="C68" s="18" t="s">
        <v>126</v>
      </c>
      <c r="D68" s="18" t="s">
        <v>31</v>
      </c>
      <c r="E68" s="19" t="s">
        <v>127</v>
      </c>
      <c r="F68" s="20">
        <v>3000</v>
      </c>
      <c r="G68" s="18"/>
      <c r="H68" s="18"/>
      <c r="I68" s="18" t="str">
        <f>_xlfn.DISPIMG("ID_B2491371EC9A4B2FB4B369045F7318F7",1)</f>
        <v>=DISPIMG("ID_B2491371EC9A4B2FB4B369045F7318F7",1)</v>
      </c>
    </row>
    <row r="69" s="2" customFormat="1" ht="28.5" spans="1:9">
      <c r="A69" s="17"/>
      <c r="B69" s="18"/>
      <c r="C69" s="18" t="s">
        <v>128</v>
      </c>
      <c r="D69" s="18" t="s">
        <v>31</v>
      </c>
      <c r="E69" s="19"/>
      <c r="F69" s="20">
        <v>3000</v>
      </c>
      <c r="G69" s="18"/>
      <c r="H69" s="18"/>
      <c r="I69" s="18"/>
    </row>
    <row r="70" s="2" customFormat="1" ht="28.5" spans="1:9">
      <c r="A70" s="17"/>
      <c r="B70" s="18"/>
      <c r="C70" s="18" t="s">
        <v>129</v>
      </c>
      <c r="D70" s="18" t="s">
        <v>31</v>
      </c>
      <c r="E70" s="19" t="s">
        <v>130</v>
      </c>
      <c r="F70" s="20">
        <v>2018</v>
      </c>
      <c r="G70" s="18"/>
      <c r="H70" s="18"/>
      <c r="I70" s="18" t="s">
        <v>37</v>
      </c>
    </row>
    <row r="71" s="2" customFormat="1" ht="28.5" spans="1:9">
      <c r="A71" s="17"/>
      <c r="B71" s="18"/>
      <c r="C71" s="18" t="s">
        <v>131</v>
      </c>
      <c r="D71" s="18" t="s">
        <v>31</v>
      </c>
      <c r="E71" s="19" t="s">
        <v>130</v>
      </c>
      <c r="F71" s="20">
        <v>1004</v>
      </c>
      <c r="G71" s="18"/>
      <c r="H71" s="18"/>
      <c r="I71" s="18" t="s">
        <v>37</v>
      </c>
    </row>
    <row r="72" s="2" customFormat="1" ht="28.5" spans="1:9">
      <c r="A72" s="17"/>
      <c r="B72" s="18"/>
      <c r="C72" s="18" t="s">
        <v>132</v>
      </c>
      <c r="D72" s="18" t="s">
        <v>31</v>
      </c>
      <c r="E72" s="19" t="s">
        <v>133</v>
      </c>
      <c r="F72" s="20">
        <v>400</v>
      </c>
      <c r="G72" s="18"/>
      <c r="H72" s="18"/>
      <c r="I72" s="18" t="s">
        <v>37</v>
      </c>
    </row>
    <row r="73" s="2" customFormat="1" spans="1:9">
      <c r="A73" s="17"/>
      <c r="B73" s="18"/>
      <c r="C73" s="18" t="s">
        <v>134</v>
      </c>
      <c r="D73" s="18" t="s">
        <v>31</v>
      </c>
      <c r="E73" s="19" t="s">
        <v>135</v>
      </c>
      <c r="F73" s="20">
        <v>568</v>
      </c>
      <c r="G73" s="18"/>
      <c r="H73" s="18"/>
      <c r="I73" s="18" t="s">
        <v>37</v>
      </c>
    </row>
    <row r="74" s="2" customFormat="1" spans="1:9">
      <c r="A74" s="17"/>
      <c r="B74" s="18"/>
      <c r="C74" s="18" t="s">
        <v>136</v>
      </c>
      <c r="D74" s="18" t="s">
        <v>31</v>
      </c>
      <c r="E74" s="19"/>
      <c r="F74" s="20">
        <v>568</v>
      </c>
      <c r="G74" s="18"/>
      <c r="H74" s="18"/>
      <c r="I74" s="18"/>
    </row>
    <row r="75" s="2" customFormat="1" spans="1:9">
      <c r="A75" s="17"/>
      <c r="B75" s="18"/>
      <c r="C75" s="18" t="s">
        <v>137</v>
      </c>
      <c r="D75" s="18" t="s">
        <v>33</v>
      </c>
      <c r="E75" s="19" t="s">
        <v>138</v>
      </c>
      <c r="F75" s="20">
        <v>400</v>
      </c>
      <c r="G75" s="18"/>
      <c r="H75" s="18"/>
      <c r="I75" s="18" t="str">
        <f>_xlfn.DISPIMG("ID_23CF7F9FBF54443F89ABAA1D8C3BC884",1)</f>
        <v>=DISPIMG("ID_23CF7F9FBF54443F89ABAA1D8C3BC884",1)</v>
      </c>
    </row>
    <row r="76" s="2" customFormat="1" spans="1:9">
      <c r="A76" s="17"/>
      <c r="B76" s="18"/>
      <c r="C76" s="18" t="s">
        <v>139</v>
      </c>
      <c r="D76" s="18" t="s">
        <v>31</v>
      </c>
      <c r="E76" s="19"/>
      <c r="F76" s="20">
        <v>600</v>
      </c>
      <c r="G76" s="18"/>
      <c r="H76" s="18"/>
      <c r="I76" s="18"/>
    </row>
    <row r="77" s="2" customFormat="1" spans="1:9">
      <c r="A77" s="17"/>
      <c r="B77" s="18"/>
      <c r="C77" s="18" t="s">
        <v>140</v>
      </c>
      <c r="D77" s="18" t="s">
        <v>40</v>
      </c>
      <c r="E77" s="19"/>
      <c r="F77" s="20">
        <v>200</v>
      </c>
      <c r="G77" s="18"/>
      <c r="H77" s="18"/>
      <c r="I77" s="18" t="s">
        <v>37</v>
      </c>
    </row>
    <row r="78" s="2" customFormat="1" ht="42.75" spans="1:9">
      <c r="A78" s="17"/>
      <c r="B78" s="18"/>
      <c r="C78" s="18" t="s">
        <v>141</v>
      </c>
      <c r="D78" s="18" t="s">
        <v>40</v>
      </c>
      <c r="E78" s="19" t="s">
        <v>142</v>
      </c>
      <c r="F78" s="20">
        <v>100</v>
      </c>
      <c r="G78" s="18"/>
      <c r="H78" s="18"/>
      <c r="I78" s="18" t="s">
        <v>37</v>
      </c>
    </row>
    <row r="79" s="2" customFormat="1" spans="1:9">
      <c r="A79" s="17"/>
      <c r="B79" s="18"/>
      <c r="C79" s="18" t="s">
        <v>143</v>
      </c>
      <c r="D79" s="18" t="s">
        <v>40</v>
      </c>
      <c r="E79" s="19" t="s">
        <v>144</v>
      </c>
      <c r="F79" s="20">
        <v>40</v>
      </c>
      <c r="G79" s="18"/>
      <c r="H79" s="18"/>
      <c r="I79" s="18" t="s">
        <v>37</v>
      </c>
    </row>
    <row r="80" s="2" customFormat="1" ht="54.25" spans="1:9">
      <c r="A80" s="17"/>
      <c r="B80" s="18"/>
      <c r="C80" s="18" t="s">
        <v>145</v>
      </c>
      <c r="D80" s="18" t="s">
        <v>33</v>
      </c>
      <c r="E80" s="19"/>
      <c r="F80" s="20">
        <v>2000</v>
      </c>
      <c r="G80" s="18"/>
      <c r="H80" s="18"/>
      <c r="I80" s="18" t="str">
        <f>_xlfn.DISPIMG("ID_3CB690F667884132B1352D5D8D5DB143",1)</f>
        <v>=DISPIMG("ID_3CB690F667884132B1352D5D8D5DB143",1)</v>
      </c>
    </row>
    <row r="81" s="2" customFormat="1" ht="54.55" spans="1:9">
      <c r="A81" s="17"/>
      <c r="B81" s="18"/>
      <c r="C81" s="18" t="s">
        <v>146</v>
      </c>
      <c r="D81" s="18" t="s">
        <v>40</v>
      </c>
      <c r="E81" s="19"/>
      <c r="F81" s="20">
        <v>2000</v>
      </c>
      <c r="G81" s="18"/>
      <c r="H81" s="18"/>
      <c r="I81" s="18" t="str">
        <f>_xlfn.DISPIMG("ID_A662DFADB9D44105A7C283E57BB95F1A",1)</f>
        <v>=DISPIMG("ID_A662DFADB9D44105A7C283E57BB95F1A",1)</v>
      </c>
    </row>
    <row r="82" s="2" customFormat="1" spans="1:9">
      <c r="A82" s="17"/>
      <c r="B82" s="18"/>
      <c r="C82" s="18" t="s">
        <v>147</v>
      </c>
      <c r="D82" s="18" t="s">
        <v>148</v>
      </c>
      <c r="E82" s="19" t="s">
        <v>149</v>
      </c>
      <c r="F82" s="20">
        <v>20</v>
      </c>
      <c r="G82" s="18"/>
      <c r="H82" s="18"/>
      <c r="I82" s="18" t="s">
        <v>37</v>
      </c>
    </row>
    <row r="83" s="2" customFormat="1" spans="1:9">
      <c r="A83" s="17"/>
      <c r="B83" s="18"/>
      <c r="C83" s="18" t="s">
        <v>150</v>
      </c>
      <c r="D83" s="18" t="s">
        <v>148</v>
      </c>
      <c r="E83" s="19" t="s">
        <v>151</v>
      </c>
      <c r="F83" s="20">
        <v>20</v>
      </c>
      <c r="G83" s="18"/>
      <c r="H83" s="18"/>
      <c r="I83" s="18" t="s">
        <v>37</v>
      </c>
    </row>
    <row r="84" s="2" customFormat="1" ht="49.3" spans="1:9">
      <c r="A84" s="17"/>
      <c r="B84" s="18"/>
      <c r="C84" s="18" t="s">
        <v>152</v>
      </c>
      <c r="D84" s="18" t="s">
        <v>148</v>
      </c>
      <c r="E84" s="19"/>
      <c r="F84" s="20">
        <v>386</v>
      </c>
      <c r="G84" s="18"/>
      <c r="H84" s="18"/>
      <c r="I84" s="24" t="str">
        <f>_xlfn.DISPIMG("ID_32DBF6DDFAF94CB3A61A0BC5C501C506",1)</f>
        <v>=DISPIMG("ID_32DBF6DDFAF94CB3A61A0BC5C501C506",1)</v>
      </c>
    </row>
    <row r="85" s="2" customFormat="1" ht="60.9" spans="1:9">
      <c r="A85" s="17"/>
      <c r="B85" s="18"/>
      <c r="C85" s="18" t="s">
        <v>153</v>
      </c>
      <c r="D85" s="18" t="s">
        <v>148</v>
      </c>
      <c r="E85" s="19" t="s">
        <v>154</v>
      </c>
      <c r="F85" s="20">
        <v>1618</v>
      </c>
      <c r="G85" s="18"/>
      <c r="H85" s="18"/>
      <c r="I85" s="24" t="str">
        <f>_xlfn.DISPIMG("ID_BF8284CB902042E0A8198F320D6B1A5D",1)</f>
        <v>=DISPIMG("ID_BF8284CB902042E0A8198F320D6B1A5D",1)</v>
      </c>
    </row>
    <row r="86" s="2" customFormat="1" ht="65.85" spans="1:9">
      <c r="A86" s="17"/>
      <c r="B86" s="18"/>
      <c r="C86" s="18" t="s">
        <v>155</v>
      </c>
      <c r="D86" s="18" t="s">
        <v>148</v>
      </c>
      <c r="E86" s="19" t="s">
        <v>156</v>
      </c>
      <c r="F86" s="20">
        <v>20</v>
      </c>
      <c r="G86" s="18"/>
      <c r="H86" s="18"/>
      <c r="I86" s="24" t="str">
        <f>_xlfn.DISPIMG("ID_3E12D0B868FE4394BAE383E3E6AF3752",1)</f>
        <v>=DISPIMG("ID_3E12D0B868FE4394BAE383E3E6AF3752",1)</v>
      </c>
    </row>
    <row r="87" s="2" customFormat="1" spans="1:9">
      <c r="A87" s="17"/>
      <c r="B87" s="18"/>
      <c r="C87" s="18" t="s">
        <v>157</v>
      </c>
      <c r="D87" s="18" t="s">
        <v>158</v>
      </c>
      <c r="E87" s="19" t="s">
        <v>159</v>
      </c>
      <c r="F87" s="20">
        <v>20</v>
      </c>
      <c r="G87" s="18"/>
      <c r="H87" s="18"/>
      <c r="I87" s="18" t="s">
        <v>37</v>
      </c>
    </row>
    <row r="88" s="2" customFormat="1" ht="76.1" spans="1:9">
      <c r="A88" s="17"/>
      <c r="B88" s="18"/>
      <c r="C88" s="18" t="s">
        <v>160</v>
      </c>
      <c r="D88" s="18" t="s">
        <v>33</v>
      </c>
      <c r="E88" s="19" t="s">
        <v>151</v>
      </c>
      <c r="F88" s="20">
        <v>1802</v>
      </c>
      <c r="G88" s="18"/>
      <c r="H88" s="18"/>
      <c r="I88" s="24" t="str">
        <f>_xlfn.DISPIMG("ID_6E18D13C412F400FA12E86A691A96471",1)</f>
        <v>=DISPIMG("ID_6E18D13C412F400FA12E86A691A96471",1)</v>
      </c>
    </row>
    <row r="89" s="2" customFormat="1" ht="42.75" spans="1:9">
      <c r="A89" s="17"/>
      <c r="B89" s="18"/>
      <c r="C89" s="18" t="s">
        <v>161</v>
      </c>
      <c r="D89" s="18" t="s">
        <v>162</v>
      </c>
      <c r="E89" s="19" t="s">
        <v>163</v>
      </c>
      <c r="F89" s="20">
        <v>600</v>
      </c>
      <c r="G89" s="18"/>
      <c r="H89" s="18"/>
      <c r="I89" s="24" t="str">
        <f>_xlfn.DISPIMG("ID_52DEA8AFAE744417B3DB8BD9BF6376FB",1)</f>
        <v>=DISPIMG("ID_52DEA8AFAE744417B3DB8BD9BF6376FB",1)</v>
      </c>
    </row>
    <row r="90" s="2" customFormat="1" ht="57" spans="1:9">
      <c r="A90" s="17"/>
      <c r="B90" s="18"/>
      <c r="C90" s="18" t="s">
        <v>164</v>
      </c>
      <c r="D90" s="18" t="s">
        <v>165</v>
      </c>
      <c r="E90" s="19" t="s">
        <v>166</v>
      </c>
      <c r="F90" s="20">
        <v>1604</v>
      </c>
      <c r="G90" s="18"/>
      <c r="H90" s="18"/>
      <c r="I90" s="24"/>
    </row>
    <row r="91" s="2" customFormat="1" ht="64.25" spans="1:9">
      <c r="A91" s="17"/>
      <c r="B91" s="18"/>
      <c r="C91" s="18" t="s">
        <v>167</v>
      </c>
      <c r="D91" s="18" t="s">
        <v>168</v>
      </c>
      <c r="E91" s="19" t="s">
        <v>169</v>
      </c>
      <c r="F91" s="20">
        <v>9224</v>
      </c>
      <c r="G91" s="18"/>
      <c r="H91" s="18"/>
      <c r="I91" s="18" t="str">
        <f>_xlfn.DISPIMG("ID_AA75DBF376AB41D88FA5B371FE65BCD7",1)</f>
        <v>=DISPIMG("ID_AA75DBF376AB41D88FA5B371FE65BCD7",1)</v>
      </c>
    </row>
    <row r="92" s="2" customFormat="1" ht="28.5" spans="1:9">
      <c r="A92" s="17"/>
      <c r="B92" s="18"/>
      <c r="C92" s="18" t="s">
        <v>170</v>
      </c>
      <c r="D92" s="18" t="s">
        <v>162</v>
      </c>
      <c r="E92" s="19"/>
      <c r="F92" s="20">
        <v>400</v>
      </c>
      <c r="G92" s="18"/>
      <c r="H92" s="18"/>
      <c r="I92" s="24"/>
    </row>
    <row r="93" s="2" customFormat="1" ht="28.5" spans="1:9">
      <c r="A93" s="17"/>
      <c r="B93" s="18"/>
      <c r="C93" s="18" t="s">
        <v>171</v>
      </c>
      <c r="D93" s="18" t="s">
        <v>165</v>
      </c>
      <c r="E93" s="19"/>
      <c r="F93" s="20">
        <v>200</v>
      </c>
      <c r="G93" s="18"/>
      <c r="H93" s="18"/>
      <c r="I93" s="24"/>
    </row>
    <row r="94" s="2" customFormat="1" ht="28.5" spans="1:9">
      <c r="A94" s="17"/>
      <c r="B94" s="18"/>
      <c r="C94" s="18" t="s">
        <v>172</v>
      </c>
      <c r="D94" s="18" t="s">
        <v>173</v>
      </c>
      <c r="E94" s="19"/>
      <c r="F94" s="20">
        <v>3000</v>
      </c>
      <c r="G94" s="18"/>
      <c r="H94" s="18"/>
      <c r="I94" s="18" t="str">
        <f>_xlfn.DISPIMG("ID_B007C2E4FD7343749065DFECDA0E170C",1)</f>
        <v>=DISPIMG("ID_B007C2E4FD7343749065DFECDA0E170C",1)</v>
      </c>
    </row>
    <row r="95" s="2" customFormat="1" spans="1:9">
      <c r="A95" s="17"/>
      <c r="B95" s="18"/>
      <c r="C95" s="18" t="s">
        <v>174</v>
      </c>
      <c r="D95" s="18" t="s">
        <v>175</v>
      </c>
      <c r="E95" s="19"/>
      <c r="F95" s="20">
        <v>2004</v>
      </c>
      <c r="G95" s="18"/>
      <c r="H95" s="18"/>
      <c r="I95" s="18"/>
    </row>
    <row r="96" s="2" customFormat="1" spans="1:9">
      <c r="A96" s="17"/>
      <c r="B96" s="18"/>
      <c r="C96" s="18" t="s">
        <v>176</v>
      </c>
      <c r="D96" s="18" t="s">
        <v>173</v>
      </c>
      <c r="E96" s="19" t="s">
        <v>177</v>
      </c>
      <c r="F96" s="20">
        <v>20</v>
      </c>
      <c r="G96" s="18"/>
      <c r="H96" s="18"/>
      <c r="I96" s="18"/>
    </row>
    <row r="97" s="2" customFormat="1" spans="1:9">
      <c r="A97" s="17"/>
      <c r="B97" s="18"/>
      <c r="C97" s="18" t="s">
        <v>178</v>
      </c>
      <c r="D97" s="18" t="s">
        <v>168</v>
      </c>
      <c r="E97" s="19" t="s">
        <v>179</v>
      </c>
      <c r="F97" s="20">
        <v>40</v>
      </c>
      <c r="G97" s="18"/>
      <c r="H97" s="18"/>
      <c r="I97" s="18" t="s">
        <v>37</v>
      </c>
    </row>
    <row r="98" s="2" customFormat="1" spans="1:9">
      <c r="A98" s="17"/>
      <c r="B98" s="18"/>
      <c r="C98" s="18" t="s">
        <v>180</v>
      </c>
      <c r="D98" s="18" t="s">
        <v>173</v>
      </c>
      <c r="E98" s="19"/>
      <c r="F98" s="20">
        <v>40</v>
      </c>
      <c r="G98" s="18"/>
      <c r="H98" s="18"/>
      <c r="I98" s="18" t="s">
        <v>37</v>
      </c>
    </row>
    <row r="99" s="2" customFormat="1" spans="1:9">
      <c r="A99" s="17"/>
      <c r="B99" s="18"/>
      <c r="C99" s="18" t="s">
        <v>181</v>
      </c>
      <c r="D99" s="18" t="s">
        <v>175</v>
      </c>
      <c r="E99" s="19"/>
      <c r="F99" s="20">
        <v>40</v>
      </c>
      <c r="G99" s="18"/>
      <c r="H99" s="18"/>
      <c r="I99" s="18" t="s">
        <v>37</v>
      </c>
    </row>
    <row r="100" s="2" customFormat="1" spans="1:9">
      <c r="A100" s="17"/>
      <c r="B100" s="18"/>
      <c r="C100" s="18" t="s">
        <v>182</v>
      </c>
      <c r="D100" s="18" t="s">
        <v>183</v>
      </c>
      <c r="E100" s="19" t="s">
        <v>184</v>
      </c>
      <c r="F100" s="20">
        <v>400</v>
      </c>
      <c r="G100" s="18"/>
      <c r="H100" s="18"/>
      <c r="I100" s="18" t="s">
        <v>37</v>
      </c>
    </row>
    <row r="101" s="2" customFormat="1" spans="1:9">
      <c r="A101" s="17"/>
      <c r="B101" s="18"/>
      <c r="C101" s="18" t="s">
        <v>185</v>
      </c>
      <c r="D101" s="18" t="s">
        <v>186</v>
      </c>
      <c r="E101" s="19"/>
      <c r="F101" s="20">
        <v>40</v>
      </c>
      <c r="G101" s="18"/>
      <c r="H101" s="18"/>
      <c r="I101" s="18" t="s">
        <v>37</v>
      </c>
    </row>
    <row r="102" s="2" customFormat="1" spans="1:9">
      <c r="A102" s="17"/>
      <c r="B102" s="18"/>
      <c r="C102" s="18" t="s">
        <v>187</v>
      </c>
      <c r="D102" s="18" t="s">
        <v>188</v>
      </c>
      <c r="E102" s="19" t="s">
        <v>189</v>
      </c>
      <c r="F102" s="20">
        <v>20</v>
      </c>
      <c r="G102" s="18"/>
      <c r="H102" s="18"/>
      <c r="I102" s="18" t="s">
        <v>37</v>
      </c>
    </row>
    <row r="103" s="2" customFormat="1" spans="1:9">
      <c r="A103" s="17"/>
      <c r="B103" s="18"/>
      <c r="C103" s="18" t="s">
        <v>190</v>
      </c>
      <c r="D103" s="18" t="s">
        <v>191</v>
      </c>
      <c r="E103" s="19"/>
      <c r="F103" s="20">
        <v>20</v>
      </c>
      <c r="G103" s="18"/>
      <c r="H103" s="18"/>
      <c r="I103" s="18" t="s">
        <v>37</v>
      </c>
    </row>
    <row r="104" s="2" customFormat="1" spans="1:9">
      <c r="A104" s="17"/>
      <c r="B104" s="18"/>
      <c r="C104" s="18" t="s">
        <v>192</v>
      </c>
      <c r="D104" s="18" t="s">
        <v>193</v>
      </c>
      <c r="E104" s="19"/>
      <c r="F104" s="20">
        <v>20</v>
      </c>
      <c r="G104" s="18"/>
      <c r="H104" s="18"/>
      <c r="I104" s="18" t="s">
        <v>37</v>
      </c>
    </row>
    <row r="105" s="2" customFormat="1" ht="40.9" spans="1:9">
      <c r="A105" s="17"/>
      <c r="B105" s="18"/>
      <c r="C105" s="18" t="s">
        <v>194</v>
      </c>
      <c r="D105" s="18" t="s">
        <v>195</v>
      </c>
      <c r="E105" s="19" t="s">
        <v>196</v>
      </c>
      <c r="F105" s="20">
        <v>800</v>
      </c>
      <c r="G105" s="18"/>
      <c r="H105" s="18"/>
      <c r="I105" s="24" t="str">
        <f>_xlfn.DISPIMG("ID_6FB800DC254B402FA3269E3BDCD7CFF2",1)</f>
        <v>=DISPIMG("ID_6FB800DC254B402FA3269E3BDCD7CFF2",1)</v>
      </c>
    </row>
    <row r="106" s="2" customFormat="1" ht="37.1" spans="1:9">
      <c r="A106" s="17"/>
      <c r="B106" s="18"/>
      <c r="C106" s="18" t="s">
        <v>197</v>
      </c>
      <c r="D106" s="18" t="s">
        <v>198</v>
      </c>
      <c r="E106" s="19"/>
      <c r="F106" s="20">
        <v>1398</v>
      </c>
      <c r="G106" s="18"/>
      <c r="H106" s="18"/>
      <c r="I106" s="24" t="str">
        <f>_xlfn.DISPIMG("ID_8BF244EDCACB4F388A6E501FD383C7CD",1)</f>
        <v>=DISPIMG("ID_8BF244EDCACB4F388A6E501FD383C7CD",1)</v>
      </c>
    </row>
    <row r="107" s="2" customFormat="1" spans="1:9">
      <c r="A107" s="17"/>
      <c r="B107" s="18"/>
      <c r="C107" s="18" t="s">
        <v>199</v>
      </c>
      <c r="D107" s="18" t="s">
        <v>200</v>
      </c>
      <c r="E107" s="19" t="s">
        <v>166</v>
      </c>
      <c r="F107" s="20">
        <v>20</v>
      </c>
      <c r="G107" s="18"/>
      <c r="H107" s="18"/>
      <c r="I107" s="24" t="s">
        <v>37</v>
      </c>
    </row>
    <row r="108" s="2" customFormat="1" spans="1:9">
      <c r="A108" s="17"/>
      <c r="B108" s="18"/>
      <c r="C108" s="18" t="s">
        <v>201</v>
      </c>
      <c r="D108" s="18" t="s">
        <v>202</v>
      </c>
      <c r="E108" s="19"/>
      <c r="F108" s="20">
        <v>20</v>
      </c>
      <c r="G108" s="18"/>
      <c r="H108" s="18"/>
      <c r="I108" s="24" t="s">
        <v>37</v>
      </c>
    </row>
    <row r="109" s="2" customFormat="1" spans="1:9">
      <c r="A109" s="17"/>
      <c r="B109" s="18"/>
      <c r="C109" s="18" t="s">
        <v>199</v>
      </c>
      <c r="D109" s="18" t="s">
        <v>200</v>
      </c>
      <c r="E109" s="19" t="s">
        <v>203</v>
      </c>
      <c r="F109" s="20">
        <v>20</v>
      </c>
      <c r="G109" s="18"/>
      <c r="H109" s="18"/>
      <c r="I109" s="24" t="s">
        <v>37</v>
      </c>
    </row>
    <row r="110" s="2" customFormat="1" spans="1:9">
      <c r="A110" s="17"/>
      <c r="B110" s="18"/>
      <c r="C110" s="18"/>
      <c r="D110" s="18"/>
      <c r="E110" s="19"/>
      <c r="F110" s="20"/>
      <c r="G110" s="18"/>
      <c r="H110" s="18"/>
      <c r="I110" s="24" t="s">
        <v>37</v>
      </c>
    </row>
    <row r="111" s="2" customFormat="1" ht="44.7" spans="1:9">
      <c r="A111" s="17"/>
      <c r="B111" s="18"/>
      <c r="C111" s="18" t="s">
        <v>201</v>
      </c>
      <c r="D111" s="18" t="s">
        <v>202</v>
      </c>
      <c r="E111" s="19"/>
      <c r="F111" s="20">
        <v>200</v>
      </c>
      <c r="G111" s="18"/>
      <c r="H111" s="18"/>
      <c r="I111" s="24" t="str">
        <f>_xlfn.DISPIMG("ID_D09DF326C69C4A449F25B23E9E30DC86",1)</f>
        <v>=DISPIMG("ID_D09DF326C69C4A449F25B23E9E30DC86",1)</v>
      </c>
    </row>
    <row r="112" s="2" customFormat="1" spans="1:9">
      <c r="A112" s="17"/>
      <c r="B112" s="18"/>
      <c r="C112" s="18" t="s">
        <v>204</v>
      </c>
      <c r="D112" s="18" t="s">
        <v>205</v>
      </c>
      <c r="E112" s="19"/>
      <c r="F112" s="20">
        <v>20</v>
      </c>
      <c r="G112" s="18"/>
      <c r="H112" s="18"/>
      <c r="I112" s="18" t="s">
        <v>37</v>
      </c>
    </row>
    <row r="113" s="2" customFormat="1" spans="1:9">
      <c r="A113" s="17"/>
      <c r="B113" s="18"/>
      <c r="C113" s="18" t="s">
        <v>206</v>
      </c>
      <c r="D113" s="18" t="s">
        <v>207</v>
      </c>
      <c r="E113" s="19" t="s">
        <v>208</v>
      </c>
      <c r="F113" s="20">
        <v>20</v>
      </c>
      <c r="G113" s="18"/>
      <c r="H113" s="18"/>
      <c r="I113" s="18" t="s">
        <v>37</v>
      </c>
    </row>
    <row r="114" s="2" customFormat="1" ht="42.75" spans="1:9">
      <c r="A114" s="17"/>
      <c r="B114" s="18"/>
      <c r="C114" s="18" t="s">
        <v>209</v>
      </c>
      <c r="D114" s="18" t="s">
        <v>210</v>
      </c>
      <c r="E114" s="19" t="s">
        <v>211</v>
      </c>
      <c r="F114" s="20">
        <v>200</v>
      </c>
      <c r="G114" s="18"/>
      <c r="H114" s="18"/>
      <c r="I114" s="18"/>
    </row>
    <row r="115" s="2" customFormat="1" ht="28.5" spans="1:9">
      <c r="A115" s="17"/>
      <c r="B115" s="18"/>
      <c r="C115" s="18" t="s">
        <v>212</v>
      </c>
      <c r="D115" s="18" t="s">
        <v>213</v>
      </c>
      <c r="E115" s="19" t="s">
        <v>214</v>
      </c>
      <c r="F115" s="20">
        <v>200</v>
      </c>
      <c r="G115" s="18"/>
      <c r="H115" s="18"/>
      <c r="I115" s="18" t="s">
        <v>37</v>
      </c>
    </row>
    <row r="116" s="2" customFormat="1" ht="40.9" spans="1:9">
      <c r="A116" s="17"/>
      <c r="B116" s="18"/>
      <c r="C116" s="18" t="s">
        <v>215</v>
      </c>
      <c r="D116" s="18" t="s">
        <v>216</v>
      </c>
      <c r="E116" s="19" t="s">
        <v>217</v>
      </c>
      <c r="F116" s="20">
        <v>200</v>
      </c>
      <c r="G116" s="18"/>
      <c r="H116" s="18"/>
      <c r="I116" s="24" t="str">
        <f>_xlfn.DISPIMG("ID_E7BF303FACFA48EEA98AFCAD72A94883",1)</f>
        <v>=DISPIMG("ID_E7BF303FACFA48EEA98AFCAD72A94883",1)</v>
      </c>
    </row>
    <row r="117" s="2" customFormat="1" ht="39.55" spans="1:9">
      <c r="A117" s="17"/>
      <c r="B117" s="18"/>
      <c r="C117" s="18" t="s">
        <v>218</v>
      </c>
      <c r="D117" s="18" t="s">
        <v>213</v>
      </c>
      <c r="E117" s="19" t="s">
        <v>219</v>
      </c>
      <c r="F117" s="20">
        <v>192</v>
      </c>
      <c r="G117" s="18"/>
      <c r="H117" s="18"/>
      <c r="I117" s="24" t="str">
        <f>_xlfn.DISPIMG("ID_4CBFB7BFCCAA4321819277CBD4E074B8",1)</f>
        <v>=DISPIMG("ID_4CBFB7BFCCAA4321819277CBD4E074B8",1)</v>
      </c>
    </row>
    <row r="118" s="2" customFormat="1" ht="38.3" spans="1:9">
      <c r="A118" s="17"/>
      <c r="B118" s="18"/>
      <c r="C118" s="18" t="s">
        <v>220</v>
      </c>
      <c r="D118" s="18" t="s">
        <v>221</v>
      </c>
      <c r="E118" s="19" t="s">
        <v>222</v>
      </c>
      <c r="F118" s="20">
        <v>40</v>
      </c>
      <c r="G118" s="18"/>
      <c r="H118" s="18"/>
      <c r="I118" s="24" t="str">
        <f>_xlfn.DISPIMG("ID_97F9CA45CBD14802B7A5D13BED7072BA",1)</f>
        <v>=DISPIMG("ID_97F9CA45CBD14802B7A5D13BED7072BA",1)</v>
      </c>
    </row>
    <row r="119" s="2" customFormat="1" spans="1:9">
      <c r="A119" s="17"/>
      <c r="B119" s="18"/>
      <c r="C119" s="18" t="s">
        <v>223</v>
      </c>
      <c r="D119" s="18" t="s">
        <v>224</v>
      </c>
      <c r="E119" s="19" t="s">
        <v>225</v>
      </c>
      <c r="F119" s="20">
        <v>40</v>
      </c>
      <c r="G119" s="18"/>
      <c r="H119" s="18"/>
      <c r="I119" s="18" t="s">
        <v>37</v>
      </c>
    </row>
    <row r="120" s="2" customFormat="1" ht="28.5" spans="1:9">
      <c r="A120" s="17"/>
      <c r="B120" s="18"/>
      <c r="C120" s="18" t="s">
        <v>226</v>
      </c>
      <c r="D120" s="18" t="s">
        <v>227</v>
      </c>
      <c r="E120" s="19" t="s">
        <v>228</v>
      </c>
      <c r="F120" s="20">
        <v>600</v>
      </c>
      <c r="G120" s="18"/>
      <c r="H120" s="18"/>
      <c r="I120" s="18" t="s">
        <v>37</v>
      </c>
    </row>
    <row r="121" s="2" customFormat="1" spans="1:9">
      <c r="A121" s="17"/>
      <c r="B121" s="18"/>
      <c r="C121" s="18" t="s">
        <v>229</v>
      </c>
      <c r="D121" s="18" t="s">
        <v>230</v>
      </c>
      <c r="E121" s="19" t="s">
        <v>231</v>
      </c>
      <c r="F121" s="20">
        <v>200</v>
      </c>
      <c r="G121" s="18"/>
      <c r="H121" s="18"/>
      <c r="I121" s="18" t="s">
        <v>37</v>
      </c>
    </row>
    <row r="122" s="2" customFormat="1" ht="45.05" spans="1:9">
      <c r="A122" s="17"/>
      <c r="B122" s="18"/>
      <c r="C122" s="18" t="s">
        <v>232</v>
      </c>
      <c r="D122" s="18" t="s">
        <v>233</v>
      </c>
      <c r="E122" s="19" t="s">
        <v>234</v>
      </c>
      <c r="F122" s="20">
        <v>120</v>
      </c>
      <c r="G122" s="18"/>
      <c r="H122" s="18"/>
      <c r="I122" s="18" t="str">
        <f>_xlfn.DISPIMG("ID_46B90E7B28EC43C5A5BE0E964D0028DC",1)</f>
        <v>=DISPIMG("ID_46B90E7B28EC43C5A5BE0E964D0028DC",1)</v>
      </c>
    </row>
    <row r="123" s="2" customFormat="1" ht="73.05" spans="1:9">
      <c r="A123" s="17"/>
      <c r="B123" s="18"/>
      <c r="C123" s="18" t="s">
        <v>235</v>
      </c>
      <c r="D123" s="18" t="s">
        <v>236</v>
      </c>
      <c r="E123" s="19" t="s">
        <v>237</v>
      </c>
      <c r="F123" s="20">
        <v>60</v>
      </c>
      <c r="G123" s="18"/>
      <c r="H123" s="18"/>
      <c r="I123" s="18" t="str">
        <f>_xlfn.DISPIMG("ID_19B40BC4A4D04D9BB0D94170BF0CB839",1)</f>
        <v>=DISPIMG("ID_19B40BC4A4D04D9BB0D94170BF0CB839",1)</v>
      </c>
    </row>
    <row r="124" s="2" customFormat="1" ht="28.5" spans="1:9">
      <c r="A124" s="17"/>
      <c r="B124" s="18"/>
      <c r="C124" s="18" t="s">
        <v>238</v>
      </c>
      <c r="D124" s="18" t="s">
        <v>239</v>
      </c>
      <c r="E124" s="19" t="s">
        <v>240</v>
      </c>
      <c r="F124" s="20">
        <v>20</v>
      </c>
      <c r="G124" s="18"/>
      <c r="H124" s="18"/>
      <c r="I124" s="18" t="s">
        <v>37</v>
      </c>
    </row>
    <row r="125" s="2" customFormat="1" ht="28.5" spans="1:9">
      <c r="A125" s="17"/>
      <c r="B125" s="18"/>
      <c r="C125" s="18" t="s">
        <v>241</v>
      </c>
      <c r="D125" s="18" t="s">
        <v>242</v>
      </c>
      <c r="E125" s="19" t="s">
        <v>243</v>
      </c>
      <c r="F125" s="20">
        <v>20</v>
      </c>
      <c r="G125" s="18"/>
      <c r="H125" s="18"/>
      <c r="I125" s="18" t="s">
        <v>37</v>
      </c>
    </row>
    <row r="126" s="2" customFormat="1" ht="73.1" spans="1:9">
      <c r="A126" s="17"/>
      <c r="B126" s="18"/>
      <c r="C126" s="18" t="s">
        <v>244</v>
      </c>
      <c r="D126" s="18" t="s">
        <v>245</v>
      </c>
      <c r="E126" s="19" t="s">
        <v>246</v>
      </c>
      <c r="F126" s="20">
        <v>20</v>
      </c>
      <c r="G126" s="18"/>
      <c r="H126" s="18"/>
      <c r="I126" s="18" t="str">
        <f>_xlfn.DISPIMG("ID_0EF44E23764A4F4D9F15A4821912E7D0",1)</f>
        <v>=DISPIMG("ID_0EF44E23764A4F4D9F15A4821912E7D0",1)</v>
      </c>
    </row>
    <row r="127" s="2" customFormat="1" ht="59.15" spans="1:9">
      <c r="A127" s="17"/>
      <c r="B127" s="18"/>
      <c r="C127" s="22" t="s">
        <v>247</v>
      </c>
      <c r="D127" s="22" t="s">
        <v>248</v>
      </c>
      <c r="E127" s="19" t="s">
        <v>249</v>
      </c>
      <c r="F127" s="20">
        <v>12</v>
      </c>
      <c r="G127" s="21"/>
      <c r="H127" s="18"/>
      <c r="I127" s="18" t="str">
        <f>_xlfn.DISPIMG("ID_9246ADD4BFD0433BA112DFC15C6BF0BD",1)</f>
        <v>=DISPIMG("ID_9246ADD4BFD0433BA112DFC15C6BF0BD",1)</v>
      </c>
    </row>
    <row r="128" s="2" customFormat="1" ht="28.5" spans="1:9">
      <c r="A128" s="17"/>
      <c r="B128" s="18"/>
      <c r="C128" s="18" t="s">
        <v>250</v>
      </c>
      <c r="D128" s="18" t="s">
        <v>251</v>
      </c>
      <c r="E128" s="19" t="s">
        <v>252</v>
      </c>
      <c r="F128" s="20">
        <v>100</v>
      </c>
      <c r="G128" s="18"/>
      <c r="H128" s="18"/>
      <c r="I128" s="18" t="s">
        <v>37</v>
      </c>
    </row>
    <row r="129" s="2" customFormat="1" spans="1:9">
      <c r="A129" s="17"/>
      <c r="B129" s="18"/>
      <c r="C129" s="18" t="s">
        <v>253</v>
      </c>
      <c r="D129" s="18" t="s">
        <v>40</v>
      </c>
      <c r="E129" s="19" t="s">
        <v>254</v>
      </c>
      <c r="F129" s="20">
        <v>28</v>
      </c>
      <c r="G129" s="18"/>
      <c r="H129" s="18"/>
      <c r="I129" s="18" t="s">
        <v>37</v>
      </c>
    </row>
    <row r="130" s="2" customFormat="1" ht="28.5" spans="1:9">
      <c r="A130" s="17"/>
      <c r="B130" s="18"/>
      <c r="C130" s="18" t="s">
        <v>255</v>
      </c>
      <c r="D130" s="18" t="s">
        <v>40</v>
      </c>
      <c r="E130" s="19" t="s">
        <v>256</v>
      </c>
      <c r="F130" s="20">
        <v>4</v>
      </c>
      <c r="G130" s="18"/>
      <c r="H130" s="18"/>
      <c r="I130" s="18" t="s">
        <v>37</v>
      </c>
    </row>
    <row r="131" s="2" customFormat="1" ht="28.5" spans="1:9">
      <c r="A131" s="17"/>
      <c r="B131" s="18"/>
      <c r="C131" s="18" t="s">
        <v>257</v>
      </c>
      <c r="D131" s="22" t="s">
        <v>258</v>
      </c>
      <c r="E131" s="19" t="s">
        <v>256</v>
      </c>
      <c r="F131" s="20">
        <v>12</v>
      </c>
      <c r="G131" s="21"/>
      <c r="H131" s="18"/>
      <c r="I131" s="18" t="s">
        <v>37</v>
      </c>
    </row>
    <row r="132" s="2" customFormat="1" ht="42.75" spans="1:9">
      <c r="A132" s="17"/>
      <c r="B132" s="18"/>
      <c r="C132" s="18" t="s">
        <v>259</v>
      </c>
      <c r="D132" s="18" t="s">
        <v>175</v>
      </c>
      <c r="E132" s="19" t="s">
        <v>246</v>
      </c>
      <c r="F132" s="20">
        <v>15.6</v>
      </c>
      <c r="G132" s="21"/>
      <c r="H132" s="18"/>
      <c r="I132" s="18" t="s">
        <v>37</v>
      </c>
    </row>
    <row r="133" s="2" customFormat="1" ht="59.35" spans="1:9">
      <c r="A133" s="17"/>
      <c r="B133" s="18"/>
      <c r="C133" s="22" t="s">
        <v>260</v>
      </c>
      <c r="D133" s="22" t="s">
        <v>40</v>
      </c>
      <c r="E133" s="19" t="s">
        <v>261</v>
      </c>
      <c r="F133" s="20">
        <v>60</v>
      </c>
      <c r="G133" s="21"/>
      <c r="H133" s="18"/>
      <c r="I133" s="18" t="str">
        <f>_xlfn.DISPIMG("ID_BB5A440B4A5040A1A477C319D925A979",1)</f>
        <v>=DISPIMG("ID_BB5A440B4A5040A1A477C319D925A979",1)</v>
      </c>
    </row>
    <row r="134" s="2" customFormat="1" spans="1:9">
      <c r="A134" s="17">
        <v>8</v>
      </c>
      <c r="B134" s="18" t="s">
        <v>262</v>
      </c>
      <c r="C134" s="18" t="s">
        <v>263</v>
      </c>
      <c r="D134" s="18" t="s">
        <v>264</v>
      </c>
      <c r="E134" s="19" t="s">
        <v>265</v>
      </c>
      <c r="F134" s="20">
        <v>200</v>
      </c>
      <c r="G134" s="18"/>
      <c r="H134" s="18"/>
      <c r="I134" s="18" t="str">
        <f>_xlfn.DISPIMG("ID_E1B3E2DA1525482D900AF44CA3867208",1)</f>
        <v>=DISPIMG("ID_E1B3E2DA1525482D900AF44CA3867208",1)</v>
      </c>
    </row>
    <row r="135" s="2" customFormat="1" spans="1:9">
      <c r="A135" s="17"/>
      <c r="B135" s="18"/>
      <c r="C135" s="18" t="s">
        <v>266</v>
      </c>
      <c r="D135" s="18" t="s">
        <v>267</v>
      </c>
      <c r="E135" s="19"/>
      <c r="F135" s="20">
        <v>608</v>
      </c>
      <c r="G135" s="18"/>
      <c r="H135" s="18"/>
      <c r="I135" s="18"/>
    </row>
    <row r="136" s="2" customFormat="1" spans="1:9">
      <c r="A136" s="17"/>
      <c r="B136" s="18"/>
      <c r="C136" s="18" t="s">
        <v>268</v>
      </c>
      <c r="D136" s="18" t="s">
        <v>269</v>
      </c>
      <c r="E136" s="19"/>
      <c r="F136" s="20">
        <v>100</v>
      </c>
      <c r="G136" s="18"/>
      <c r="H136" s="18"/>
      <c r="I136" s="18"/>
    </row>
    <row r="137" s="2" customFormat="1" spans="1:9">
      <c r="A137" s="17"/>
      <c r="B137" s="18"/>
      <c r="C137" s="18" t="s">
        <v>270</v>
      </c>
      <c r="D137" s="18" t="s">
        <v>271</v>
      </c>
      <c r="E137" s="19"/>
      <c r="F137" s="20">
        <v>382</v>
      </c>
      <c r="G137" s="18"/>
      <c r="H137" s="18"/>
      <c r="I137" s="18"/>
    </row>
    <row r="138" s="2" customFormat="1" ht="28.5" spans="1:9">
      <c r="A138" s="17"/>
      <c r="B138" s="18"/>
      <c r="C138" s="18" t="s">
        <v>272</v>
      </c>
      <c r="D138" s="18" t="s">
        <v>273</v>
      </c>
      <c r="E138" s="19" t="s">
        <v>274</v>
      </c>
      <c r="F138" s="20">
        <v>40</v>
      </c>
      <c r="G138" s="18"/>
      <c r="H138" s="18"/>
      <c r="I138" s="18" t="s">
        <v>37</v>
      </c>
    </row>
    <row r="139" s="2" customFormat="1" spans="1:9">
      <c r="A139" s="17">
        <v>9</v>
      </c>
      <c r="B139" s="18" t="s">
        <v>275</v>
      </c>
      <c r="C139" s="18" t="s">
        <v>276</v>
      </c>
      <c r="D139" s="18" t="s">
        <v>277</v>
      </c>
      <c r="E139" s="19" t="s">
        <v>278</v>
      </c>
      <c r="F139" s="20">
        <v>1400</v>
      </c>
      <c r="G139" s="18"/>
      <c r="H139" s="18"/>
      <c r="I139" s="18" t="s">
        <v>37</v>
      </c>
    </row>
    <row r="140" s="2" customFormat="1" spans="1:9">
      <c r="A140" s="17"/>
      <c r="B140" s="18"/>
      <c r="C140" s="18" t="s">
        <v>279</v>
      </c>
      <c r="D140" s="18" t="s">
        <v>280</v>
      </c>
      <c r="E140" s="19"/>
      <c r="F140" s="20">
        <v>40</v>
      </c>
      <c r="G140" s="18"/>
      <c r="H140" s="18"/>
      <c r="I140" s="18" t="s">
        <v>37</v>
      </c>
    </row>
    <row r="141" s="2" customFormat="1" spans="1:9">
      <c r="A141" s="17"/>
      <c r="B141" s="18"/>
      <c r="C141" s="18" t="s">
        <v>281</v>
      </c>
      <c r="D141" s="18" t="s">
        <v>264</v>
      </c>
      <c r="E141" s="19"/>
      <c r="F141" s="20">
        <v>40</v>
      </c>
      <c r="G141" s="18"/>
      <c r="H141" s="18"/>
      <c r="I141" s="18" t="s">
        <v>37</v>
      </c>
    </row>
    <row r="142" s="2" customFormat="1" spans="1:9">
      <c r="A142" s="17"/>
      <c r="B142" s="18"/>
      <c r="C142" s="18" t="s">
        <v>282</v>
      </c>
      <c r="D142" s="18" t="s">
        <v>267</v>
      </c>
      <c r="E142" s="19"/>
      <c r="F142" s="20">
        <v>200</v>
      </c>
      <c r="G142" s="18"/>
      <c r="H142" s="18"/>
      <c r="I142" s="18" t="s">
        <v>37</v>
      </c>
    </row>
    <row r="143" s="2" customFormat="1" spans="1:9">
      <c r="A143" s="17"/>
      <c r="B143" s="18"/>
      <c r="C143" s="18" t="s">
        <v>283</v>
      </c>
      <c r="D143" s="18" t="s">
        <v>284</v>
      </c>
      <c r="E143" s="19"/>
      <c r="F143" s="20">
        <v>100</v>
      </c>
      <c r="G143" s="18"/>
      <c r="H143" s="18"/>
      <c r="I143" s="18" t="s">
        <v>37</v>
      </c>
    </row>
    <row r="144" s="2" customFormat="1" spans="1:9">
      <c r="A144" s="17"/>
      <c r="B144" s="18"/>
      <c r="C144" s="18" t="s">
        <v>259</v>
      </c>
      <c r="D144" s="18" t="s">
        <v>40</v>
      </c>
      <c r="E144" s="19"/>
      <c r="F144" s="20">
        <v>40</v>
      </c>
      <c r="G144" s="18"/>
      <c r="H144" s="18"/>
      <c r="I144" s="18" t="s">
        <v>37</v>
      </c>
    </row>
    <row r="145" s="2" customFormat="1" ht="49.25" spans="1:9">
      <c r="A145" s="17"/>
      <c r="B145" s="18"/>
      <c r="C145" s="18" t="s">
        <v>285</v>
      </c>
      <c r="D145" s="18" t="s">
        <v>286</v>
      </c>
      <c r="E145" s="19"/>
      <c r="F145" s="20">
        <v>1598</v>
      </c>
      <c r="G145" s="18"/>
      <c r="H145" s="18"/>
      <c r="I145" s="24" t="str">
        <f>_xlfn.DISPIMG("ID_667A760CB4304A919767BDF954AD8918",1)</f>
        <v>=DISPIMG("ID_667A760CB4304A919767BDF954AD8918",1)</v>
      </c>
    </row>
    <row r="146" s="2" customFormat="1" ht="28.5" spans="1:9">
      <c r="A146" s="17"/>
      <c r="B146" s="18"/>
      <c r="C146" s="18" t="s">
        <v>287</v>
      </c>
      <c r="D146" s="18" t="s">
        <v>40</v>
      </c>
      <c r="E146" s="19"/>
      <c r="F146" s="20">
        <v>40</v>
      </c>
      <c r="G146" s="18"/>
      <c r="H146" s="18"/>
      <c r="I146" s="24" t="str">
        <f>_xlfn.DISPIMG("ID_1388B4BC98A9469E84716E6FE6D1CFC0",1)</f>
        <v>=DISPIMG("ID_1388B4BC98A9469E84716E6FE6D1CFC0",1)</v>
      </c>
    </row>
    <row r="147" s="2" customFormat="1" spans="1:9">
      <c r="A147" s="17"/>
      <c r="B147" s="18"/>
      <c r="C147" s="18" t="s">
        <v>288</v>
      </c>
      <c r="D147" s="18" t="s">
        <v>289</v>
      </c>
      <c r="E147" s="19"/>
      <c r="F147" s="20">
        <v>12014</v>
      </c>
      <c r="G147" s="18"/>
      <c r="H147" s="18"/>
      <c r="I147" s="24"/>
    </row>
    <row r="148" s="2" customFormat="1" ht="40.15" spans="1:9">
      <c r="A148" s="17"/>
      <c r="B148" s="18"/>
      <c r="C148" s="18" t="s">
        <v>290</v>
      </c>
      <c r="D148" s="18" t="s">
        <v>291</v>
      </c>
      <c r="E148" s="19"/>
      <c r="F148" s="20">
        <v>100</v>
      </c>
      <c r="G148" s="18"/>
      <c r="H148" s="18"/>
      <c r="I148" s="18" t="str">
        <f>_xlfn.DISPIMG("ID_A13F700B96D7457080BF5B609452244A",1)</f>
        <v>=DISPIMG("ID_A13F700B96D7457080BF5B609452244A",1)</v>
      </c>
    </row>
    <row r="149" s="2" customFormat="1" ht="42.75" spans="1:9">
      <c r="A149" s="17"/>
      <c r="B149" s="18"/>
      <c r="C149" s="18" t="s">
        <v>292</v>
      </c>
      <c r="D149" s="18" t="s">
        <v>293</v>
      </c>
      <c r="E149" s="19"/>
      <c r="F149" s="20">
        <v>100</v>
      </c>
      <c r="G149" s="18"/>
      <c r="H149" s="18"/>
      <c r="I149" s="18" t="s">
        <v>37</v>
      </c>
    </row>
    <row r="150" s="2" customFormat="1" ht="28.5" spans="1:9">
      <c r="A150" s="17"/>
      <c r="B150" s="18"/>
      <c r="C150" s="18" t="s">
        <v>294</v>
      </c>
      <c r="D150" s="18" t="s">
        <v>295</v>
      </c>
      <c r="E150" s="19"/>
      <c r="F150" s="20">
        <v>100</v>
      </c>
      <c r="G150" s="18"/>
      <c r="H150" s="18"/>
      <c r="I150" s="18" t="s">
        <v>37</v>
      </c>
    </row>
    <row r="151" s="2" customFormat="1" ht="28.5" spans="1:9">
      <c r="A151" s="17"/>
      <c r="B151" s="18"/>
      <c r="C151" s="18" t="s">
        <v>294</v>
      </c>
      <c r="D151" s="18" t="s">
        <v>296</v>
      </c>
      <c r="E151" s="19"/>
      <c r="F151" s="20">
        <v>100</v>
      </c>
      <c r="G151" s="18"/>
      <c r="H151" s="18"/>
      <c r="I151" s="18" t="s">
        <v>37</v>
      </c>
    </row>
    <row r="152" s="2" customFormat="1" ht="28.5" spans="1:9">
      <c r="A152" s="17"/>
      <c r="B152" s="18"/>
      <c r="C152" s="18" t="s">
        <v>297</v>
      </c>
      <c r="D152" s="18" t="s">
        <v>298</v>
      </c>
      <c r="E152" s="19"/>
      <c r="F152" s="20">
        <v>1536</v>
      </c>
      <c r="G152" s="18"/>
      <c r="H152" s="18"/>
      <c r="I152" s="18" t="s">
        <v>37</v>
      </c>
    </row>
    <row r="153" s="2" customFormat="1" ht="42.75" spans="1:9">
      <c r="A153" s="17"/>
      <c r="B153" s="18"/>
      <c r="C153" s="18" t="s">
        <v>299</v>
      </c>
      <c r="D153" s="18" t="s">
        <v>300</v>
      </c>
      <c r="E153" s="19" t="s">
        <v>278</v>
      </c>
      <c r="F153" s="20">
        <v>100</v>
      </c>
      <c r="G153" s="18"/>
      <c r="H153" s="18"/>
      <c r="I153" s="18" t="s">
        <v>37</v>
      </c>
    </row>
    <row r="154" s="2" customFormat="1" ht="42.75" spans="1:9">
      <c r="A154" s="17"/>
      <c r="B154" s="18"/>
      <c r="C154" s="18" t="s">
        <v>301</v>
      </c>
      <c r="D154" s="18" t="s">
        <v>302</v>
      </c>
      <c r="E154" s="19" t="s">
        <v>278</v>
      </c>
      <c r="F154" s="20">
        <v>3488</v>
      </c>
      <c r="G154" s="18"/>
      <c r="H154" s="18"/>
      <c r="I154" s="18" t="s">
        <v>37</v>
      </c>
    </row>
    <row r="155" s="2" customFormat="1" ht="28.5" spans="1:9">
      <c r="A155" s="17"/>
      <c r="B155" s="18"/>
      <c r="C155" s="18" t="s">
        <v>290</v>
      </c>
      <c r="D155" s="18" t="s">
        <v>303</v>
      </c>
      <c r="E155" s="19" t="s">
        <v>304</v>
      </c>
      <c r="F155" s="20">
        <v>40</v>
      </c>
      <c r="G155" s="18"/>
      <c r="H155" s="18"/>
      <c r="I155" s="18" t="s">
        <v>37</v>
      </c>
    </row>
    <row r="156" s="2" customFormat="1" ht="28.5" spans="1:9">
      <c r="A156" s="17"/>
      <c r="B156" s="18"/>
      <c r="C156" s="18" t="s">
        <v>292</v>
      </c>
      <c r="D156" s="18" t="s">
        <v>305</v>
      </c>
      <c r="E156" s="19"/>
      <c r="F156" s="20">
        <v>40</v>
      </c>
      <c r="G156" s="18"/>
      <c r="H156" s="18"/>
      <c r="I156" s="18" t="s">
        <v>37</v>
      </c>
    </row>
    <row r="157" s="2" customFormat="1" spans="1:9">
      <c r="A157" s="17"/>
      <c r="B157" s="18"/>
      <c r="C157" s="18" t="s">
        <v>294</v>
      </c>
      <c r="D157" s="18" t="s">
        <v>306</v>
      </c>
      <c r="E157" s="19"/>
      <c r="F157" s="20">
        <v>40</v>
      </c>
      <c r="G157" s="18"/>
      <c r="H157" s="18"/>
      <c r="I157" s="18" t="s">
        <v>37</v>
      </c>
    </row>
    <row r="158" s="2" customFormat="1" ht="49.45" spans="1:9">
      <c r="A158" s="17"/>
      <c r="B158" s="18"/>
      <c r="C158" s="18" t="s">
        <v>307</v>
      </c>
      <c r="D158" s="18" t="s">
        <v>308</v>
      </c>
      <c r="E158" s="19" t="s">
        <v>304</v>
      </c>
      <c r="F158" s="20">
        <v>3800</v>
      </c>
      <c r="G158" s="18"/>
      <c r="H158" s="18"/>
      <c r="I158" s="24" t="str">
        <f>_xlfn.DISPIMG("ID_9A82A9C7CAC846938218D90F2E05C395",1)</f>
        <v>=DISPIMG("ID_9A82A9C7CAC846938218D90F2E05C395",1)</v>
      </c>
    </row>
    <row r="159" s="2" customFormat="1" spans="1:9">
      <c r="A159" s="17"/>
      <c r="B159" s="18"/>
      <c r="C159" s="18" t="s">
        <v>309</v>
      </c>
      <c r="D159" s="18" t="s">
        <v>310</v>
      </c>
      <c r="E159" s="19"/>
      <c r="F159" s="20">
        <v>1400</v>
      </c>
      <c r="G159" s="18"/>
      <c r="H159" s="18"/>
      <c r="I159" s="18" t="s">
        <v>37</v>
      </c>
    </row>
    <row r="160" s="2" customFormat="1" ht="48.45" spans="1:9">
      <c r="A160" s="17"/>
      <c r="B160" s="18"/>
      <c r="C160" s="18" t="s">
        <v>311</v>
      </c>
      <c r="D160" s="18" t="s">
        <v>312</v>
      </c>
      <c r="E160" s="19"/>
      <c r="F160" s="20">
        <v>800</v>
      </c>
      <c r="G160" s="18"/>
      <c r="H160" s="18"/>
      <c r="I160" s="24" t="str">
        <f>_xlfn.DISPIMG("ID_1AC6319BB3064BA6B09F52A5DCF56912",1)</f>
        <v>=DISPIMG("ID_1AC6319BB3064BA6B09F52A5DCF56912",1)</v>
      </c>
    </row>
    <row r="161" s="2" customFormat="1" ht="28.5" spans="1:9">
      <c r="A161" s="17"/>
      <c r="B161" s="18"/>
      <c r="C161" s="18" t="s">
        <v>313</v>
      </c>
      <c r="D161" s="18" t="s">
        <v>40</v>
      </c>
      <c r="E161" s="19"/>
      <c r="F161" s="20">
        <v>40</v>
      </c>
      <c r="G161" s="18"/>
      <c r="H161" s="18"/>
      <c r="I161" s="18" t="s">
        <v>37</v>
      </c>
    </row>
    <row r="162" s="2" customFormat="1" ht="57" spans="1:9">
      <c r="A162" s="17"/>
      <c r="B162" s="18"/>
      <c r="C162" s="18" t="s">
        <v>314</v>
      </c>
      <c r="D162" s="18" t="s">
        <v>315</v>
      </c>
      <c r="E162" s="19"/>
      <c r="F162" s="20">
        <v>40</v>
      </c>
      <c r="G162" s="18"/>
      <c r="H162" s="18"/>
      <c r="I162" s="24" t="str">
        <f>_xlfn.DISPIMG("ID_08B9026F30A24FB583EC04EC7A800C4A",1)</f>
        <v>=DISPIMG("ID_08B9026F30A24FB583EC04EC7A800C4A",1)</v>
      </c>
    </row>
    <row r="163" s="2" customFormat="1" spans="1:9">
      <c r="A163" s="17"/>
      <c r="B163" s="18"/>
      <c r="C163" s="18" t="s">
        <v>316</v>
      </c>
      <c r="D163" s="18" t="s">
        <v>317</v>
      </c>
      <c r="E163" s="19"/>
      <c r="F163" s="20">
        <v>184</v>
      </c>
      <c r="G163" s="18"/>
      <c r="H163" s="18"/>
      <c r="I163" s="24"/>
    </row>
    <row r="164" s="2" customFormat="1" ht="28.5" spans="1:9">
      <c r="A164" s="17"/>
      <c r="B164" s="18"/>
      <c r="C164" s="18" t="s">
        <v>318</v>
      </c>
      <c r="D164" s="18" t="s">
        <v>319</v>
      </c>
      <c r="E164" s="19"/>
      <c r="F164" s="20">
        <v>100</v>
      </c>
      <c r="G164" s="18"/>
      <c r="H164" s="18"/>
      <c r="I164" s="18" t="s">
        <v>37</v>
      </c>
    </row>
    <row r="165" s="2" customFormat="1" ht="28.5" spans="1:9">
      <c r="A165" s="17"/>
      <c r="B165" s="18"/>
      <c r="C165" s="18" t="s">
        <v>320</v>
      </c>
      <c r="D165" s="18" t="s">
        <v>321</v>
      </c>
      <c r="E165" s="19"/>
      <c r="F165" s="20">
        <v>600</v>
      </c>
      <c r="G165" s="18"/>
      <c r="H165" s="18"/>
      <c r="I165" s="18" t="s">
        <v>37</v>
      </c>
    </row>
    <row r="166" s="2" customFormat="1" ht="28.5" spans="1:9">
      <c r="A166" s="17"/>
      <c r="B166" s="18"/>
      <c r="C166" s="18" t="s">
        <v>322</v>
      </c>
      <c r="D166" s="18" t="s">
        <v>323</v>
      </c>
      <c r="E166" s="19"/>
      <c r="F166" s="20">
        <v>40</v>
      </c>
      <c r="G166" s="18"/>
      <c r="H166" s="18"/>
      <c r="I166" s="18" t="s">
        <v>37</v>
      </c>
    </row>
    <row r="167" s="2" customFormat="1" ht="37.55" spans="1:9">
      <c r="A167" s="17"/>
      <c r="B167" s="18"/>
      <c r="C167" s="18" t="s">
        <v>324</v>
      </c>
      <c r="D167" s="18" t="s">
        <v>40</v>
      </c>
      <c r="E167" s="19"/>
      <c r="F167" s="20">
        <v>40</v>
      </c>
      <c r="G167" s="18"/>
      <c r="H167" s="18"/>
      <c r="I167" s="24" t="str">
        <f>_xlfn.DISPIMG("ID_6B049CB767AA4944A9EE23941F3FAAF2",1)</f>
        <v>=DISPIMG("ID_6B049CB767AA4944A9EE23941F3FAAF2",1)</v>
      </c>
    </row>
    <row r="168" s="2" customFormat="1" ht="42.75" spans="1:9">
      <c r="A168" s="17"/>
      <c r="B168" s="18"/>
      <c r="C168" s="18" t="s">
        <v>325</v>
      </c>
      <c r="D168" s="18" t="s">
        <v>326</v>
      </c>
      <c r="E168" s="19"/>
      <c r="F168" s="20">
        <v>40</v>
      </c>
      <c r="G168" s="18"/>
      <c r="H168" s="18"/>
      <c r="I168" s="18" t="s">
        <v>37</v>
      </c>
    </row>
    <row r="169" s="2" customFormat="1" ht="28.5" spans="1:9">
      <c r="A169" s="17"/>
      <c r="B169" s="18"/>
      <c r="C169" s="18" t="s">
        <v>327</v>
      </c>
      <c r="D169" s="18" t="s">
        <v>328</v>
      </c>
      <c r="E169" s="19" t="s">
        <v>304</v>
      </c>
      <c r="F169" s="20">
        <v>40</v>
      </c>
      <c r="G169" s="18"/>
      <c r="H169" s="18"/>
      <c r="I169" s="18" t="s">
        <v>37</v>
      </c>
    </row>
    <row r="170" s="2" customFormat="1" ht="28.5" spans="1:9">
      <c r="A170" s="17"/>
      <c r="B170" s="18"/>
      <c r="C170" s="18" t="s">
        <v>329</v>
      </c>
      <c r="D170" s="18" t="s">
        <v>330</v>
      </c>
      <c r="E170" s="19"/>
      <c r="F170" s="20">
        <v>100</v>
      </c>
      <c r="G170" s="18"/>
      <c r="H170" s="18"/>
      <c r="I170" s="18" t="s">
        <v>37</v>
      </c>
    </row>
    <row r="171" s="2" customFormat="1" spans="1:9">
      <c r="A171" s="17"/>
      <c r="B171" s="18"/>
      <c r="C171" s="18" t="s">
        <v>331</v>
      </c>
      <c r="D171" s="18" t="s">
        <v>332</v>
      </c>
      <c r="E171" s="19"/>
      <c r="F171" s="20">
        <v>4760</v>
      </c>
      <c r="G171" s="18"/>
      <c r="H171" s="18"/>
      <c r="I171" s="24" t="str">
        <f>_xlfn.DISPIMG("ID_BC5D4A5A7F9C4B5E91A504457A4EBFC8",1)</f>
        <v>=DISPIMG("ID_BC5D4A5A7F9C4B5E91A504457A4EBFC8",1)</v>
      </c>
    </row>
    <row r="172" s="2" customFormat="1" spans="1:9">
      <c r="A172" s="17"/>
      <c r="B172" s="18"/>
      <c r="C172" s="18" t="s">
        <v>333</v>
      </c>
      <c r="D172" s="18" t="s">
        <v>334</v>
      </c>
      <c r="E172" s="19"/>
      <c r="F172" s="20">
        <v>1000</v>
      </c>
      <c r="G172" s="18"/>
      <c r="H172" s="18"/>
      <c r="I172" s="24"/>
    </row>
    <row r="173" s="2" customFormat="1" ht="28.5" spans="1:9">
      <c r="A173" s="17">
        <v>10</v>
      </c>
      <c r="B173" s="18" t="s">
        <v>335</v>
      </c>
      <c r="C173" s="18" t="s">
        <v>336</v>
      </c>
      <c r="D173" s="18" t="s">
        <v>337</v>
      </c>
      <c r="E173" s="27" t="s">
        <v>151</v>
      </c>
      <c r="F173" s="20">
        <v>200</v>
      </c>
      <c r="G173" s="18"/>
      <c r="H173" s="18"/>
      <c r="I173" s="24" t="str">
        <f>_xlfn.DISPIMG("ID_13B0AB491FD346EEA4738B9D0A3B84B7",1)</f>
        <v>=DISPIMG("ID_13B0AB491FD346EEA4738B9D0A3B84B7",1)</v>
      </c>
    </row>
    <row r="174" s="2" customFormat="1" ht="28.5" spans="1:9">
      <c r="A174" s="17"/>
      <c r="B174" s="18"/>
      <c r="C174" s="18" t="s">
        <v>338</v>
      </c>
      <c r="D174" s="18" t="s">
        <v>339</v>
      </c>
      <c r="E174" s="28"/>
      <c r="F174" s="20">
        <v>2000</v>
      </c>
      <c r="G174" s="18"/>
      <c r="H174" s="18"/>
      <c r="I174" s="24"/>
    </row>
    <row r="175" s="2" customFormat="1" ht="28.5" spans="1:9">
      <c r="A175" s="17"/>
      <c r="B175" s="18"/>
      <c r="C175" s="18" t="s">
        <v>340</v>
      </c>
      <c r="D175" s="18" t="s">
        <v>341</v>
      </c>
      <c r="E175" s="28"/>
      <c r="F175" s="20">
        <v>2000</v>
      </c>
      <c r="G175" s="18"/>
      <c r="H175" s="18"/>
      <c r="I175" s="24"/>
    </row>
    <row r="176" s="2" customFormat="1" ht="28.5" spans="1:9">
      <c r="A176" s="17"/>
      <c r="B176" s="18"/>
      <c r="C176" s="18" t="s">
        <v>342</v>
      </c>
      <c r="D176" s="18" t="s">
        <v>343</v>
      </c>
      <c r="E176" s="28"/>
      <c r="F176" s="20">
        <v>2000</v>
      </c>
      <c r="G176" s="18"/>
      <c r="H176" s="18"/>
      <c r="I176" s="24"/>
    </row>
    <row r="177" s="2" customFormat="1" ht="28.5" spans="1:9">
      <c r="A177" s="17"/>
      <c r="B177" s="18"/>
      <c r="C177" s="18" t="s">
        <v>344</v>
      </c>
      <c r="D177" s="18" t="s">
        <v>345</v>
      </c>
      <c r="E177" s="28"/>
      <c r="F177" s="20">
        <v>4000</v>
      </c>
      <c r="G177" s="18"/>
      <c r="H177" s="18"/>
      <c r="I177" s="24"/>
    </row>
    <row r="178" s="2" customFormat="1" ht="28.5" spans="1:9">
      <c r="A178" s="17"/>
      <c r="B178" s="18"/>
      <c r="C178" s="18" t="s">
        <v>346</v>
      </c>
      <c r="D178" s="18" t="s">
        <v>347</v>
      </c>
      <c r="E178" s="28"/>
      <c r="F178" s="20">
        <v>400</v>
      </c>
      <c r="G178" s="18"/>
      <c r="H178" s="18"/>
      <c r="I178" s="24"/>
    </row>
    <row r="179" s="2" customFormat="1" ht="28.5" spans="1:9">
      <c r="A179" s="17"/>
      <c r="B179" s="18"/>
      <c r="C179" s="18" t="s">
        <v>348</v>
      </c>
      <c r="D179" s="18" t="s">
        <v>349</v>
      </c>
      <c r="E179" s="28"/>
      <c r="F179" s="20">
        <v>2000</v>
      </c>
      <c r="G179" s="18"/>
      <c r="H179" s="18"/>
      <c r="I179" s="24"/>
    </row>
    <row r="180" s="2" customFormat="1" ht="28.5" spans="1:9">
      <c r="A180" s="17"/>
      <c r="B180" s="18"/>
      <c r="C180" s="18" t="s">
        <v>350</v>
      </c>
      <c r="D180" s="18" t="s">
        <v>351</v>
      </c>
      <c r="E180" s="28"/>
      <c r="F180" s="20">
        <v>100</v>
      </c>
      <c r="G180" s="18"/>
      <c r="H180" s="18"/>
      <c r="I180" s="24"/>
    </row>
    <row r="181" s="2" customFormat="1" ht="28.5" spans="1:9">
      <c r="A181" s="17"/>
      <c r="B181" s="18"/>
      <c r="C181" s="18" t="s">
        <v>352</v>
      </c>
      <c r="D181" s="18" t="s">
        <v>353</v>
      </c>
      <c r="E181" s="28"/>
      <c r="F181" s="20">
        <v>20</v>
      </c>
      <c r="G181" s="18"/>
      <c r="H181" s="18"/>
      <c r="I181" s="24"/>
    </row>
    <row r="182" s="2" customFormat="1" ht="28.5" spans="1:9">
      <c r="A182" s="17"/>
      <c r="B182" s="18"/>
      <c r="C182" s="18" t="s">
        <v>354</v>
      </c>
      <c r="D182" s="18" t="s">
        <v>355</v>
      </c>
      <c r="E182" s="28"/>
      <c r="F182" s="20">
        <v>160</v>
      </c>
      <c r="G182" s="17"/>
      <c r="H182" s="18"/>
      <c r="I182" s="24"/>
    </row>
    <row r="183" s="2" customFormat="1" ht="28.5" spans="1:9">
      <c r="A183" s="17"/>
      <c r="B183" s="18"/>
      <c r="C183" s="18" t="s">
        <v>356</v>
      </c>
      <c r="D183" s="18" t="s">
        <v>357</v>
      </c>
      <c r="E183" s="29"/>
      <c r="F183" s="20">
        <v>6</v>
      </c>
      <c r="G183" s="17"/>
      <c r="H183" s="18"/>
      <c r="I183" s="24"/>
    </row>
    <row r="184" s="2" customFormat="1" spans="1:9">
      <c r="A184" s="17"/>
      <c r="B184" s="18"/>
      <c r="C184" s="18" t="s">
        <v>358</v>
      </c>
      <c r="D184" s="18" t="s">
        <v>359</v>
      </c>
      <c r="E184" s="19" t="s">
        <v>360</v>
      </c>
      <c r="F184" s="20">
        <v>100</v>
      </c>
      <c r="G184" s="18"/>
      <c r="H184" s="18"/>
      <c r="I184" s="18" t="s">
        <v>37</v>
      </c>
    </row>
    <row r="185" s="2" customFormat="1" spans="1:9">
      <c r="A185" s="17"/>
      <c r="B185" s="18"/>
      <c r="C185" s="18" t="s">
        <v>358</v>
      </c>
      <c r="D185" s="18" t="s">
        <v>361</v>
      </c>
      <c r="E185" s="19"/>
      <c r="F185" s="20">
        <v>100</v>
      </c>
      <c r="G185" s="18"/>
      <c r="H185" s="18"/>
      <c r="I185" s="18" t="s">
        <v>37</v>
      </c>
    </row>
    <row r="186" s="2" customFormat="1" spans="1:9">
      <c r="A186" s="17">
        <v>11</v>
      </c>
      <c r="B186" s="18" t="s">
        <v>362</v>
      </c>
      <c r="C186" s="18" t="s">
        <v>363</v>
      </c>
      <c r="D186" s="18" t="s">
        <v>364</v>
      </c>
      <c r="E186" s="19" t="s">
        <v>365</v>
      </c>
      <c r="F186" s="20">
        <v>20</v>
      </c>
      <c r="G186" s="18"/>
      <c r="H186" s="18"/>
      <c r="I186" s="18" t="s">
        <v>37</v>
      </c>
    </row>
    <row r="187" s="2" customFormat="1" spans="1:9">
      <c r="A187" s="17"/>
      <c r="B187" s="18"/>
      <c r="C187" s="18" t="s">
        <v>366</v>
      </c>
      <c r="D187" s="18" t="s">
        <v>40</v>
      </c>
      <c r="E187" s="19"/>
      <c r="F187" s="20">
        <v>20</v>
      </c>
      <c r="G187" s="18"/>
      <c r="H187" s="18"/>
      <c r="I187" s="18" t="s">
        <v>37</v>
      </c>
    </row>
    <row r="188" s="2" customFormat="1" spans="1:9">
      <c r="A188" s="17"/>
      <c r="B188" s="18"/>
      <c r="C188" s="18" t="s">
        <v>367</v>
      </c>
      <c r="D188" s="18" t="s">
        <v>368</v>
      </c>
      <c r="E188" s="19"/>
      <c r="F188" s="20">
        <v>100</v>
      </c>
      <c r="G188" s="18"/>
      <c r="H188" s="18"/>
      <c r="I188" s="18" t="s">
        <v>37</v>
      </c>
    </row>
    <row r="189" s="2" customFormat="1" spans="1:9">
      <c r="A189" s="17"/>
      <c r="B189" s="18"/>
      <c r="C189" s="18" t="s">
        <v>369</v>
      </c>
      <c r="D189" s="18" t="s">
        <v>370</v>
      </c>
      <c r="E189" s="19" t="s">
        <v>371</v>
      </c>
      <c r="F189" s="20">
        <v>20</v>
      </c>
      <c r="G189" s="18"/>
      <c r="H189" s="18"/>
      <c r="I189" s="18" t="s">
        <v>37</v>
      </c>
    </row>
    <row r="190" s="2" customFormat="1" spans="1:9">
      <c r="A190" s="17"/>
      <c r="B190" s="18"/>
      <c r="C190" s="18" t="s">
        <v>372</v>
      </c>
      <c r="D190" s="18" t="s">
        <v>373</v>
      </c>
      <c r="E190" s="19"/>
      <c r="F190" s="20">
        <v>20</v>
      </c>
      <c r="G190" s="18"/>
      <c r="H190" s="18"/>
      <c r="I190" s="18" t="s">
        <v>37</v>
      </c>
    </row>
    <row r="191" s="2" customFormat="1" spans="1:9">
      <c r="A191" s="17"/>
      <c r="B191" s="18"/>
      <c r="C191" s="18" t="s">
        <v>374</v>
      </c>
      <c r="D191" s="18" t="s">
        <v>375</v>
      </c>
      <c r="E191" s="19"/>
      <c r="F191" s="20">
        <v>20</v>
      </c>
      <c r="G191" s="18"/>
      <c r="H191" s="18"/>
      <c r="I191" s="18" t="s">
        <v>37</v>
      </c>
    </row>
    <row r="192" s="2" customFormat="1" spans="1:9">
      <c r="A192" s="17">
        <v>12</v>
      </c>
      <c r="B192" s="18" t="s">
        <v>376</v>
      </c>
      <c r="C192" s="18" t="s">
        <v>377</v>
      </c>
      <c r="D192" s="18" t="s">
        <v>40</v>
      </c>
      <c r="E192" s="19" t="s">
        <v>378</v>
      </c>
      <c r="F192" s="20">
        <v>20</v>
      </c>
      <c r="G192" s="18"/>
      <c r="H192" s="18"/>
      <c r="I192" s="18" t="s">
        <v>37</v>
      </c>
    </row>
    <row r="193" s="2" customFormat="1" spans="1:9">
      <c r="A193" s="17"/>
      <c r="B193" s="18"/>
      <c r="C193" s="18" t="s">
        <v>379</v>
      </c>
      <c r="D193" s="18" t="s">
        <v>380</v>
      </c>
      <c r="E193" s="19"/>
      <c r="F193" s="20">
        <v>20</v>
      </c>
      <c r="G193" s="18"/>
      <c r="H193" s="18"/>
      <c r="I193" s="18" t="s">
        <v>37</v>
      </c>
    </row>
    <row r="194" s="2" customFormat="1" spans="1:9">
      <c r="A194" s="17"/>
      <c r="B194" s="18"/>
      <c r="C194" s="18" t="s">
        <v>379</v>
      </c>
      <c r="D194" s="18" t="s">
        <v>381</v>
      </c>
      <c r="E194" s="19"/>
      <c r="F194" s="20">
        <v>20</v>
      </c>
      <c r="G194" s="18"/>
      <c r="H194" s="18"/>
      <c r="I194" s="18" t="s">
        <v>37</v>
      </c>
    </row>
    <row r="195" s="2" customFormat="1" spans="1:9">
      <c r="A195" s="17"/>
      <c r="B195" s="18"/>
      <c r="C195" s="18" t="s">
        <v>382</v>
      </c>
      <c r="D195" s="18" t="s">
        <v>383</v>
      </c>
      <c r="E195" s="19" t="s">
        <v>384</v>
      </c>
      <c r="F195" s="20">
        <v>20</v>
      </c>
      <c r="G195" s="18"/>
      <c r="H195" s="18"/>
      <c r="I195" s="18" t="s">
        <v>37</v>
      </c>
    </row>
    <row r="196" s="2" customFormat="1" ht="28.5" spans="1:9">
      <c r="A196" s="17"/>
      <c r="B196" s="18"/>
      <c r="C196" s="18" t="s">
        <v>385</v>
      </c>
      <c r="D196" s="18" t="s">
        <v>40</v>
      </c>
      <c r="E196" s="19" t="s">
        <v>196</v>
      </c>
      <c r="F196" s="20">
        <v>20</v>
      </c>
      <c r="G196" s="18"/>
      <c r="H196" s="18"/>
      <c r="I196" s="18" t="s">
        <v>37</v>
      </c>
    </row>
    <row r="197" s="2" customFormat="1" spans="1:9">
      <c r="A197" s="17"/>
      <c r="B197" s="18"/>
      <c r="C197" s="18" t="s">
        <v>386</v>
      </c>
      <c r="D197" s="18" t="s">
        <v>387</v>
      </c>
      <c r="E197" s="19"/>
      <c r="F197" s="20">
        <v>20</v>
      </c>
      <c r="G197" s="18"/>
      <c r="H197" s="18"/>
      <c r="I197" s="18" t="s">
        <v>37</v>
      </c>
    </row>
    <row r="198" s="2" customFormat="1" ht="46.1" spans="1:9">
      <c r="A198" s="17"/>
      <c r="B198" s="18"/>
      <c r="C198" s="18" t="s">
        <v>388</v>
      </c>
      <c r="D198" s="18" t="s">
        <v>389</v>
      </c>
      <c r="E198" s="19"/>
      <c r="F198" s="20">
        <v>1014</v>
      </c>
      <c r="G198" s="18"/>
      <c r="H198" s="18"/>
      <c r="I198" s="24" t="str">
        <f>_xlfn.DISPIMG("ID_15D54292CC1248BA9722EF5496DA8635",1)</f>
        <v>=DISPIMG("ID_15D54292CC1248BA9722EF5496DA8635",1)</v>
      </c>
    </row>
    <row r="199" s="2" customFormat="1" ht="28.5" spans="1:9">
      <c r="A199" s="17"/>
      <c r="B199" s="18"/>
      <c r="C199" s="18" t="s">
        <v>390</v>
      </c>
      <c r="D199" s="18" t="s">
        <v>391</v>
      </c>
      <c r="E199" s="19"/>
      <c r="F199" s="20">
        <v>20</v>
      </c>
      <c r="G199" s="18"/>
      <c r="H199" s="18"/>
      <c r="I199" s="18" t="s">
        <v>37</v>
      </c>
    </row>
    <row r="200" s="2" customFormat="1" spans="1:9">
      <c r="A200" s="17"/>
      <c r="B200" s="18"/>
      <c r="C200" s="18" t="s">
        <v>392</v>
      </c>
      <c r="D200" s="18" t="s">
        <v>393</v>
      </c>
      <c r="E200" s="19"/>
      <c r="F200" s="20">
        <v>200</v>
      </c>
      <c r="G200" s="18"/>
      <c r="H200" s="18"/>
      <c r="I200" s="18" t="s">
        <v>37</v>
      </c>
    </row>
    <row r="201" s="2" customFormat="1" spans="1:9">
      <c r="A201" s="17"/>
      <c r="B201" s="18"/>
      <c r="C201" s="18" t="s">
        <v>394</v>
      </c>
      <c r="D201" s="18" t="s">
        <v>395</v>
      </c>
      <c r="E201" s="19" t="s">
        <v>396</v>
      </c>
      <c r="F201" s="20">
        <v>100</v>
      </c>
      <c r="G201" s="18"/>
      <c r="H201" s="18"/>
      <c r="I201" s="24" t="str">
        <f>_xlfn.DISPIMG("ID_37834443E2A84B3299EBD80E37685E6F",1)</f>
        <v>=DISPIMG("ID_37834443E2A84B3299EBD80E37685E6F",1)</v>
      </c>
    </row>
    <row r="202" s="2" customFormat="1" spans="1:9">
      <c r="A202" s="17"/>
      <c r="B202" s="18"/>
      <c r="C202" s="18" t="s">
        <v>394</v>
      </c>
      <c r="D202" s="18" t="s">
        <v>397</v>
      </c>
      <c r="E202" s="19"/>
      <c r="F202" s="20">
        <v>100</v>
      </c>
      <c r="G202" s="18"/>
      <c r="H202" s="18"/>
      <c r="I202" s="24"/>
    </row>
    <row r="203" s="2" customFormat="1" ht="42.75" spans="1:9">
      <c r="A203" s="17"/>
      <c r="B203" s="18"/>
      <c r="C203" s="18" t="s">
        <v>398</v>
      </c>
      <c r="D203" s="18" t="s">
        <v>399</v>
      </c>
      <c r="E203" s="19" t="s">
        <v>400</v>
      </c>
      <c r="F203" s="20">
        <v>20</v>
      </c>
      <c r="G203" s="18"/>
      <c r="H203" s="18"/>
      <c r="I203" s="18" t="s">
        <v>37</v>
      </c>
    </row>
    <row r="204" s="2" customFormat="1" spans="1:9">
      <c r="A204" s="17"/>
      <c r="B204" s="18"/>
      <c r="C204" s="18" t="s">
        <v>401</v>
      </c>
      <c r="D204" s="18" t="s">
        <v>402</v>
      </c>
      <c r="E204" s="19" t="s">
        <v>403</v>
      </c>
      <c r="F204" s="20">
        <v>20</v>
      </c>
      <c r="G204" s="18"/>
      <c r="H204" s="18"/>
      <c r="I204" s="18" t="s">
        <v>37</v>
      </c>
    </row>
    <row r="205" s="2" customFormat="1" spans="1:9">
      <c r="A205" s="17"/>
      <c r="B205" s="18"/>
      <c r="C205" s="18" t="s">
        <v>404</v>
      </c>
      <c r="D205" s="18" t="s">
        <v>405</v>
      </c>
      <c r="E205" s="19"/>
      <c r="F205" s="20">
        <v>20</v>
      </c>
      <c r="G205" s="18"/>
      <c r="H205" s="18"/>
      <c r="I205" s="18" t="s">
        <v>37</v>
      </c>
    </row>
    <row r="206" s="2" customFormat="1" spans="1:9">
      <c r="A206" s="17"/>
      <c r="B206" s="18"/>
      <c r="C206" s="18" t="s">
        <v>406</v>
      </c>
      <c r="D206" s="18" t="s">
        <v>407</v>
      </c>
      <c r="E206" s="19"/>
      <c r="F206" s="20">
        <v>20</v>
      </c>
      <c r="G206" s="18"/>
      <c r="H206" s="18"/>
      <c r="I206" s="18" t="s">
        <v>37</v>
      </c>
    </row>
    <row r="207" s="2" customFormat="1" spans="1:9">
      <c r="A207" s="17"/>
      <c r="B207" s="18"/>
      <c r="C207" s="18" t="s">
        <v>408</v>
      </c>
      <c r="D207" s="18" t="s">
        <v>40</v>
      </c>
      <c r="E207" s="19" t="s">
        <v>151</v>
      </c>
      <c r="F207" s="20">
        <v>20</v>
      </c>
      <c r="G207" s="18"/>
      <c r="H207" s="18"/>
      <c r="I207" s="18" t="s">
        <v>37</v>
      </c>
    </row>
    <row r="208" s="2" customFormat="1" spans="1:9">
      <c r="A208" s="17"/>
      <c r="B208" s="18"/>
      <c r="C208" s="18" t="s">
        <v>409</v>
      </c>
      <c r="D208" s="18" t="s">
        <v>410</v>
      </c>
      <c r="E208" s="19"/>
      <c r="F208" s="20">
        <v>20</v>
      </c>
      <c r="G208" s="18"/>
      <c r="H208" s="18"/>
      <c r="I208" s="18" t="s">
        <v>37</v>
      </c>
    </row>
    <row r="209" s="2" customFormat="1" spans="1:9">
      <c r="A209" s="17"/>
      <c r="B209" s="18"/>
      <c r="C209" s="18" t="s">
        <v>411</v>
      </c>
      <c r="D209" s="18" t="s">
        <v>40</v>
      </c>
      <c r="E209" s="19" t="s">
        <v>151</v>
      </c>
      <c r="F209" s="20">
        <v>20</v>
      </c>
      <c r="G209" s="18"/>
      <c r="H209" s="18"/>
      <c r="I209" s="18" t="s">
        <v>37</v>
      </c>
    </row>
    <row r="210" s="2" customFormat="1" spans="1:9">
      <c r="A210" s="17"/>
      <c r="B210" s="18"/>
      <c r="C210" s="18" t="s">
        <v>412</v>
      </c>
      <c r="D210" s="18" t="s">
        <v>40</v>
      </c>
      <c r="E210" s="19"/>
      <c r="F210" s="20">
        <v>20</v>
      </c>
      <c r="G210" s="18"/>
      <c r="H210" s="18"/>
      <c r="I210" s="18" t="s">
        <v>37</v>
      </c>
    </row>
    <row r="211" s="2" customFormat="1" ht="91.6" spans="1:9">
      <c r="A211" s="17"/>
      <c r="B211" s="18"/>
      <c r="C211" s="18" t="s">
        <v>413</v>
      </c>
      <c r="D211" s="22" t="s">
        <v>414</v>
      </c>
      <c r="E211" s="19" t="s">
        <v>415</v>
      </c>
      <c r="F211" s="20">
        <v>1000</v>
      </c>
      <c r="G211" s="18"/>
      <c r="H211" s="18"/>
      <c r="I211" s="18" t="str">
        <f>_xlfn.DISPIMG("ID_297753F827E347EEB6542D626EBB60AF",1)</f>
        <v>=DISPIMG("ID_297753F827E347EEB6542D626EBB60AF",1)</v>
      </c>
    </row>
    <row r="212" s="2" customFormat="1" ht="42.75" spans="1:9">
      <c r="A212" s="17"/>
      <c r="B212" s="18"/>
      <c r="C212" s="18" t="s">
        <v>416</v>
      </c>
      <c r="D212" s="22" t="s">
        <v>417</v>
      </c>
      <c r="E212" s="19" t="s">
        <v>151</v>
      </c>
      <c r="F212" s="20">
        <v>40</v>
      </c>
      <c r="G212" s="21"/>
      <c r="H212" s="18"/>
      <c r="I212" s="18" t="str">
        <f>_xlfn.DISPIMG("ID_66124BAFA22C4F96A19C96F7BCD194E2",1)</f>
        <v>=DISPIMG("ID_66124BAFA22C4F96A19C96F7BCD194E2",1)</v>
      </c>
    </row>
    <row r="213" s="2" customFormat="1" spans="1:9">
      <c r="A213" s="17"/>
      <c r="B213" s="18"/>
      <c r="C213" s="18" t="s">
        <v>379</v>
      </c>
      <c r="D213" s="22" t="s">
        <v>418</v>
      </c>
      <c r="E213" s="19" t="s">
        <v>419</v>
      </c>
      <c r="F213" s="20">
        <v>6</v>
      </c>
      <c r="G213" s="21"/>
      <c r="H213" s="18"/>
      <c r="I213" s="18" t="s">
        <v>37</v>
      </c>
    </row>
    <row r="214" s="2" customFormat="1" ht="28.5" spans="1:9">
      <c r="A214" s="17"/>
      <c r="B214" s="18"/>
      <c r="C214" s="18" t="s">
        <v>420</v>
      </c>
      <c r="D214" s="18" t="s">
        <v>421</v>
      </c>
      <c r="E214" s="19" t="s">
        <v>422</v>
      </c>
      <c r="F214" s="20">
        <v>20</v>
      </c>
      <c r="G214" s="18"/>
      <c r="H214" s="18"/>
      <c r="I214" s="18" t="s">
        <v>37</v>
      </c>
    </row>
    <row r="215" s="2" customFormat="1" spans="1:9">
      <c r="A215" s="17">
        <v>13</v>
      </c>
      <c r="B215" s="18" t="s">
        <v>423</v>
      </c>
      <c r="C215" s="18" t="s">
        <v>424</v>
      </c>
      <c r="D215" s="18" t="s">
        <v>40</v>
      </c>
      <c r="E215" s="19" t="s">
        <v>151</v>
      </c>
      <c r="F215" s="20">
        <v>20</v>
      </c>
      <c r="G215" s="18"/>
      <c r="H215" s="18"/>
      <c r="I215" s="18" t="s">
        <v>37</v>
      </c>
    </row>
    <row r="216" s="2" customFormat="1" spans="1:9">
      <c r="A216" s="17"/>
      <c r="B216" s="18"/>
      <c r="C216" s="18" t="s">
        <v>425</v>
      </c>
      <c r="D216" s="18" t="s">
        <v>40</v>
      </c>
      <c r="E216" s="19"/>
      <c r="F216" s="20">
        <v>20</v>
      </c>
      <c r="G216" s="18"/>
      <c r="H216" s="18"/>
      <c r="I216" s="18" t="s">
        <v>37</v>
      </c>
    </row>
    <row r="217" s="2" customFormat="1" spans="1:9">
      <c r="A217" s="17"/>
      <c r="B217" s="18"/>
      <c r="C217" s="18" t="s">
        <v>426</v>
      </c>
      <c r="D217" s="18" t="s">
        <v>427</v>
      </c>
      <c r="E217" s="19"/>
      <c r="F217" s="20">
        <v>600</v>
      </c>
      <c r="G217" s="18"/>
      <c r="H217" s="18"/>
      <c r="I217" s="18" t="s">
        <v>37</v>
      </c>
    </row>
    <row r="218" s="2" customFormat="1" spans="1:9">
      <c r="A218" s="17"/>
      <c r="B218" s="18"/>
      <c r="C218" s="18" t="s">
        <v>428</v>
      </c>
      <c r="D218" s="18" t="s">
        <v>429</v>
      </c>
      <c r="E218" s="19"/>
      <c r="F218" s="20">
        <v>20</v>
      </c>
      <c r="G218" s="18"/>
      <c r="H218" s="18"/>
      <c r="I218" s="18" t="s">
        <v>37</v>
      </c>
    </row>
    <row r="219" s="2" customFormat="1" spans="1:9">
      <c r="A219" s="17"/>
      <c r="B219" s="18"/>
      <c r="C219" s="18" t="s">
        <v>430</v>
      </c>
      <c r="D219" s="18" t="s">
        <v>431</v>
      </c>
      <c r="E219" s="19"/>
      <c r="F219" s="20">
        <v>892</v>
      </c>
      <c r="G219" s="18"/>
      <c r="H219" s="18"/>
      <c r="I219" s="18" t="s">
        <v>37</v>
      </c>
    </row>
    <row r="220" s="2" customFormat="1" spans="1:9">
      <c r="A220" s="17"/>
      <c r="B220" s="18"/>
      <c r="C220" s="18" t="s">
        <v>432</v>
      </c>
      <c r="D220" s="18" t="s">
        <v>433</v>
      </c>
      <c r="E220" s="19"/>
      <c r="F220" s="20">
        <v>20</v>
      </c>
      <c r="G220" s="18"/>
      <c r="H220" s="18"/>
      <c r="I220" s="18" t="s">
        <v>37</v>
      </c>
    </row>
    <row r="221" s="2" customFormat="1" spans="1:9">
      <c r="A221" s="17"/>
      <c r="B221" s="18"/>
      <c r="C221" s="18" t="s">
        <v>434</v>
      </c>
      <c r="D221" s="18" t="s">
        <v>435</v>
      </c>
      <c r="E221" s="19"/>
      <c r="F221" s="20">
        <v>20</v>
      </c>
      <c r="G221" s="18"/>
      <c r="H221" s="18"/>
      <c r="I221" s="18" t="s">
        <v>37</v>
      </c>
    </row>
    <row r="222" s="2" customFormat="1" spans="1:9">
      <c r="A222" s="17"/>
      <c r="B222" s="18"/>
      <c r="C222" s="18" t="s">
        <v>436</v>
      </c>
      <c r="D222" s="18" t="s">
        <v>40</v>
      </c>
      <c r="E222" s="19" t="s">
        <v>437</v>
      </c>
      <c r="F222" s="20">
        <v>20</v>
      </c>
      <c r="G222" s="18"/>
      <c r="H222" s="18"/>
      <c r="I222" s="18" t="s">
        <v>37</v>
      </c>
    </row>
    <row r="223" s="2" customFormat="1" spans="1:9">
      <c r="A223" s="17"/>
      <c r="B223" s="18"/>
      <c r="C223" s="18" t="s">
        <v>438</v>
      </c>
      <c r="D223" s="18" t="s">
        <v>40</v>
      </c>
      <c r="E223" s="19"/>
      <c r="F223" s="20">
        <v>20</v>
      </c>
      <c r="G223" s="18"/>
      <c r="H223" s="18"/>
      <c r="I223" s="18" t="s">
        <v>37</v>
      </c>
    </row>
    <row r="224" s="2" customFormat="1" spans="1:9">
      <c r="A224" s="17"/>
      <c r="B224" s="18"/>
      <c r="C224" s="18" t="s">
        <v>439</v>
      </c>
      <c r="D224" s="18" t="s">
        <v>440</v>
      </c>
      <c r="E224" s="19" t="s">
        <v>441</v>
      </c>
      <c r="F224" s="20">
        <v>20</v>
      </c>
      <c r="G224" s="18"/>
      <c r="H224" s="18"/>
      <c r="I224" s="18" t="s">
        <v>37</v>
      </c>
    </row>
    <row r="225" s="2" customFormat="1" spans="1:9">
      <c r="A225" s="17"/>
      <c r="B225" s="18"/>
      <c r="C225" s="18" t="s">
        <v>442</v>
      </c>
      <c r="D225" s="18" t="s">
        <v>443</v>
      </c>
      <c r="E225" s="19" t="s">
        <v>444</v>
      </c>
      <c r="F225" s="20">
        <v>20</v>
      </c>
      <c r="G225" s="18"/>
      <c r="H225" s="18"/>
      <c r="I225" s="18" t="s">
        <v>37</v>
      </c>
    </row>
    <row r="226" s="2" customFormat="1" spans="1:9">
      <c r="A226" s="17"/>
      <c r="B226" s="18"/>
      <c r="C226" s="18" t="s">
        <v>445</v>
      </c>
      <c r="D226" s="18" t="s">
        <v>446</v>
      </c>
      <c r="E226" s="19" t="s">
        <v>151</v>
      </c>
      <c r="F226" s="20">
        <v>20</v>
      </c>
      <c r="G226" s="18"/>
      <c r="H226" s="18"/>
      <c r="I226" s="18" t="s">
        <v>37</v>
      </c>
    </row>
    <row r="227" s="2" customFormat="1" spans="1:9">
      <c r="A227" s="17"/>
      <c r="B227" s="18"/>
      <c r="C227" s="18" t="s">
        <v>447</v>
      </c>
      <c r="D227" s="18" t="s">
        <v>448</v>
      </c>
      <c r="E227" s="19"/>
      <c r="F227" s="20">
        <v>20</v>
      </c>
      <c r="G227" s="18"/>
      <c r="H227" s="18"/>
      <c r="I227" s="18" t="s">
        <v>37</v>
      </c>
    </row>
    <row r="228" s="2" customFormat="1" spans="1:9">
      <c r="A228" s="17">
        <v>14</v>
      </c>
      <c r="B228" s="18" t="s">
        <v>449</v>
      </c>
      <c r="C228" s="18" t="s">
        <v>450</v>
      </c>
      <c r="D228" s="18" t="s">
        <v>40</v>
      </c>
      <c r="E228" s="19" t="s">
        <v>451</v>
      </c>
      <c r="F228" s="20">
        <v>20</v>
      </c>
      <c r="G228" s="18"/>
      <c r="H228" s="18"/>
      <c r="I228" s="18" t="s">
        <v>37</v>
      </c>
    </row>
    <row r="229" s="2" customFormat="1" ht="42.75" spans="1:9">
      <c r="A229" s="17"/>
      <c r="B229" s="18"/>
      <c r="C229" s="18" t="s">
        <v>452</v>
      </c>
      <c r="D229" s="18" t="s">
        <v>453</v>
      </c>
      <c r="E229" s="19"/>
      <c r="F229" s="20">
        <v>20</v>
      </c>
      <c r="G229" s="18"/>
      <c r="H229" s="18"/>
      <c r="I229" s="18" t="s">
        <v>37</v>
      </c>
    </row>
    <row r="230" s="2" customFormat="1" spans="1:9">
      <c r="A230" s="17"/>
      <c r="B230" s="18"/>
      <c r="C230" s="18" t="s">
        <v>454</v>
      </c>
      <c r="D230" s="18" t="s">
        <v>40</v>
      </c>
      <c r="E230" s="19"/>
      <c r="F230" s="20">
        <v>20</v>
      </c>
      <c r="G230" s="18"/>
      <c r="H230" s="18"/>
      <c r="I230" s="18" t="s">
        <v>37</v>
      </c>
    </row>
    <row r="231" s="2" customFormat="1" ht="28.5" spans="1:9">
      <c r="A231" s="17"/>
      <c r="B231" s="18"/>
      <c r="C231" s="18" t="s">
        <v>455</v>
      </c>
      <c r="D231" s="18" t="s">
        <v>456</v>
      </c>
      <c r="E231" s="19"/>
      <c r="F231" s="20">
        <v>20</v>
      </c>
      <c r="G231" s="18"/>
      <c r="H231" s="18"/>
      <c r="I231" s="18" t="s">
        <v>37</v>
      </c>
    </row>
    <row r="232" s="2" customFormat="1" spans="1:9">
      <c r="A232" s="17"/>
      <c r="B232" s="18"/>
      <c r="C232" s="18" t="s">
        <v>457</v>
      </c>
      <c r="D232" s="18" t="s">
        <v>40</v>
      </c>
      <c r="E232" s="19"/>
      <c r="F232" s="20">
        <v>1000</v>
      </c>
      <c r="G232" s="18"/>
      <c r="H232" s="18"/>
      <c r="I232" s="18" t="s">
        <v>37</v>
      </c>
    </row>
    <row r="233" s="2" customFormat="1" spans="1:9">
      <c r="A233" s="17"/>
      <c r="B233" s="18"/>
      <c r="C233" s="18" t="s">
        <v>458</v>
      </c>
      <c r="D233" s="18" t="s">
        <v>40</v>
      </c>
      <c r="E233" s="19"/>
      <c r="F233" s="20">
        <v>400</v>
      </c>
      <c r="G233" s="18"/>
      <c r="H233" s="18"/>
      <c r="I233" s="18" t="s">
        <v>37</v>
      </c>
    </row>
    <row r="234" s="2" customFormat="1" spans="1:9">
      <c r="A234" s="17"/>
      <c r="B234" s="18"/>
      <c r="C234" s="18" t="s">
        <v>459</v>
      </c>
      <c r="D234" s="18" t="s">
        <v>40</v>
      </c>
      <c r="E234" s="19"/>
      <c r="F234" s="20">
        <v>20</v>
      </c>
      <c r="G234" s="18"/>
      <c r="H234" s="18"/>
      <c r="I234" s="18" t="s">
        <v>37</v>
      </c>
    </row>
    <row r="235" s="2" customFormat="1" spans="1:9">
      <c r="A235" s="17"/>
      <c r="B235" s="18"/>
      <c r="C235" s="18" t="s">
        <v>460</v>
      </c>
      <c r="D235" s="18" t="s">
        <v>40</v>
      </c>
      <c r="E235" s="19"/>
      <c r="F235" s="20">
        <v>20</v>
      </c>
      <c r="G235" s="18"/>
      <c r="H235" s="18"/>
      <c r="I235" s="18" t="s">
        <v>37</v>
      </c>
    </row>
    <row r="236" s="2" customFormat="1" spans="1:9">
      <c r="A236" s="17"/>
      <c r="B236" s="18"/>
      <c r="C236" s="18" t="s">
        <v>461</v>
      </c>
      <c r="D236" s="18" t="s">
        <v>462</v>
      </c>
      <c r="E236" s="19" t="s">
        <v>196</v>
      </c>
      <c r="F236" s="20">
        <v>20</v>
      </c>
      <c r="G236" s="18"/>
      <c r="H236" s="18"/>
      <c r="I236" s="18" t="s">
        <v>37</v>
      </c>
    </row>
    <row r="237" s="2" customFormat="1" spans="1:9">
      <c r="A237" s="17"/>
      <c r="B237" s="18"/>
      <c r="C237" s="18" t="s">
        <v>463</v>
      </c>
      <c r="D237" s="18" t="s">
        <v>40</v>
      </c>
      <c r="E237" s="19"/>
      <c r="F237" s="20">
        <v>1400</v>
      </c>
      <c r="G237" s="18"/>
      <c r="H237" s="18"/>
      <c r="I237" s="18" t="s">
        <v>37</v>
      </c>
    </row>
    <row r="238" s="2" customFormat="1" ht="28.5" spans="1:9">
      <c r="A238" s="17"/>
      <c r="B238" s="18"/>
      <c r="C238" s="18" t="s">
        <v>464</v>
      </c>
      <c r="D238" s="18" t="s">
        <v>465</v>
      </c>
      <c r="E238" s="19"/>
      <c r="F238" s="20">
        <v>20</v>
      </c>
      <c r="G238" s="18"/>
      <c r="H238" s="18"/>
      <c r="I238" s="18" t="s">
        <v>37</v>
      </c>
    </row>
    <row r="239" s="2" customFormat="1" spans="1:9">
      <c r="A239" s="17"/>
      <c r="B239" s="18"/>
      <c r="C239" s="18" t="s">
        <v>466</v>
      </c>
      <c r="D239" s="18" t="s">
        <v>40</v>
      </c>
      <c r="E239" s="19"/>
      <c r="F239" s="20">
        <v>400</v>
      </c>
      <c r="G239" s="18"/>
      <c r="H239" s="18"/>
      <c r="I239" s="18" t="s">
        <v>37</v>
      </c>
    </row>
    <row r="240" s="2" customFormat="1" spans="1:9">
      <c r="A240" s="17"/>
      <c r="B240" s="18"/>
      <c r="C240" s="18" t="s">
        <v>467</v>
      </c>
      <c r="D240" s="18" t="s">
        <v>468</v>
      </c>
      <c r="E240" s="19" t="s">
        <v>196</v>
      </c>
      <c r="F240" s="20">
        <v>20</v>
      </c>
      <c r="G240" s="18"/>
      <c r="H240" s="18"/>
      <c r="I240" s="18" t="s">
        <v>37</v>
      </c>
    </row>
    <row r="241" s="2" customFormat="1" spans="1:9">
      <c r="A241" s="17"/>
      <c r="B241" s="18"/>
      <c r="C241" s="18" t="s">
        <v>469</v>
      </c>
      <c r="D241" s="18" t="s">
        <v>40</v>
      </c>
      <c r="E241" s="19"/>
      <c r="F241" s="20">
        <v>20</v>
      </c>
      <c r="G241" s="18"/>
      <c r="H241" s="18"/>
      <c r="I241" s="18" t="s">
        <v>37</v>
      </c>
    </row>
    <row r="242" s="2" customFormat="1" spans="1:9">
      <c r="A242" s="17"/>
      <c r="B242" s="18"/>
      <c r="C242" s="18" t="s">
        <v>470</v>
      </c>
      <c r="D242" s="18" t="s">
        <v>40</v>
      </c>
      <c r="E242" s="19" t="s">
        <v>471</v>
      </c>
      <c r="F242" s="20">
        <v>760</v>
      </c>
      <c r="G242" s="18"/>
      <c r="H242" s="18"/>
      <c r="I242" s="18" t="s">
        <v>37</v>
      </c>
    </row>
    <row r="243" s="2" customFormat="1" spans="1:9">
      <c r="A243" s="17"/>
      <c r="B243" s="18"/>
      <c r="C243" s="18" t="s">
        <v>472</v>
      </c>
      <c r="D243" s="22" t="s">
        <v>473</v>
      </c>
      <c r="E243" s="30" t="s">
        <v>474</v>
      </c>
      <c r="F243" s="20">
        <v>214</v>
      </c>
      <c r="G243" s="21"/>
      <c r="H243" s="18"/>
      <c r="I243" s="18"/>
    </row>
    <row r="244" s="2" customFormat="1" spans="1:9">
      <c r="A244" s="17"/>
      <c r="B244" s="18"/>
      <c r="C244" s="22" t="s">
        <v>475</v>
      </c>
      <c r="D244" s="22" t="s">
        <v>476</v>
      </c>
      <c r="E244" s="30" t="s">
        <v>474</v>
      </c>
      <c r="F244" s="20">
        <v>32</v>
      </c>
      <c r="G244" s="21"/>
      <c r="H244" s="18"/>
      <c r="I244" s="18"/>
    </row>
    <row r="245" s="2" customFormat="1" ht="75.55" spans="1:9">
      <c r="A245" s="17"/>
      <c r="B245" s="18"/>
      <c r="C245" s="18" t="s">
        <v>477</v>
      </c>
      <c r="D245" s="22" t="s">
        <v>478</v>
      </c>
      <c r="E245" s="19" t="s">
        <v>479</v>
      </c>
      <c r="F245" s="20">
        <v>40</v>
      </c>
      <c r="G245" s="21"/>
      <c r="H245" s="18"/>
      <c r="I245" s="18" t="str">
        <f>_xlfn.DISPIMG("ID_CE2258AE7B184B89898A2FE889F411AC",1)</f>
        <v>=DISPIMG("ID_CE2258AE7B184B89898A2FE889F411AC",1)</v>
      </c>
    </row>
    <row r="246" s="2" customFormat="1" ht="38.55" spans="1:9">
      <c r="A246" s="17"/>
      <c r="B246" s="18"/>
      <c r="C246" s="18" t="s">
        <v>480</v>
      </c>
      <c r="D246" s="22" t="s">
        <v>40</v>
      </c>
      <c r="E246" s="30" t="s">
        <v>481</v>
      </c>
      <c r="F246" s="20">
        <v>60</v>
      </c>
      <c r="G246" s="21"/>
      <c r="H246" s="18"/>
      <c r="I246" s="18" t="str">
        <f>_xlfn.DISPIMG("ID_2D83DE273FA84DFDA41745266AED439E",1)</f>
        <v>=DISPIMG("ID_2D83DE273FA84DFDA41745266AED439E",1)</v>
      </c>
    </row>
    <row r="247" s="2" customFormat="1" ht="126.65" spans="1:9">
      <c r="A247" s="17"/>
      <c r="B247" s="18"/>
      <c r="C247" s="18" t="s">
        <v>482</v>
      </c>
      <c r="D247" s="22" t="s">
        <v>40</v>
      </c>
      <c r="E247" s="30" t="s">
        <v>483</v>
      </c>
      <c r="F247" s="20">
        <v>20</v>
      </c>
      <c r="G247" s="21"/>
      <c r="H247" s="18"/>
      <c r="I247" s="18" t="str">
        <f>_xlfn.DISPIMG("ID_573FE28762804C818245454D399BBA10",1)</f>
        <v>=DISPIMG("ID_573FE28762804C818245454D399BBA10",1)</v>
      </c>
    </row>
    <row r="248" s="2" customFormat="1" ht="59.35" spans="1:9">
      <c r="A248" s="17"/>
      <c r="B248" s="18"/>
      <c r="C248" s="18" t="s">
        <v>484</v>
      </c>
      <c r="D248" s="18" t="s">
        <v>485</v>
      </c>
      <c r="E248" s="30" t="s">
        <v>483</v>
      </c>
      <c r="F248" s="20">
        <v>60</v>
      </c>
      <c r="G248" s="18"/>
      <c r="H248" s="18"/>
      <c r="I248" s="18" t="str">
        <f>_xlfn.DISPIMG("ID_B0A2F7042CEB4995AD3837F56050DE68",1)</f>
        <v>=DISPIMG("ID_B0A2F7042CEB4995AD3837F56050DE68",1)</v>
      </c>
    </row>
    <row r="249" s="2" customFormat="1" spans="1:9">
      <c r="A249" s="17">
        <v>15</v>
      </c>
      <c r="B249" s="18" t="s">
        <v>486</v>
      </c>
      <c r="C249" s="18" t="s">
        <v>487</v>
      </c>
      <c r="D249" s="18" t="s">
        <v>488</v>
      </c>
      <c r="E249" s="19" t="s">
        <v>196</v>
      </c>
      <c r="F249" s="20">
        <v>20</v>
      </c>
      <c r="G249" s="18"/>
      <c r="H249" s="18"/>
      <c r="I249" s="18" t="s">
        <v>37</v>
      </c>
    </row>
    <row r="250" s="2" customFormat="1" spans="1:9">
      <c r="A250" s="17"/>
      <c r="B250" s="18"/>
      <c r="C250" s="18" t="s">
        <v>489</v>
      </c>
      <c r="D250" s="18" t="s">
        <v>40</v>
      </c>
      <c r="E250" s="19"/>
      <c r="F250" s="20">
        <v>20</v>
      </c>
      <c r="G250" s="18"/>
      <c r="H250" s="18"/>
      <c r="I250" s="18" t="s">
        <v>37</v>
      </c>
    </row>
    <row r="251" s="2" customFormat="1" ht="87.55" spans="1:9">
      <c r="A251" s="17"/>
      <c r="B251" s="18"/>
      <c r="C251" s="18" t="s">
        <v>490</v>
      </c>
      <c r="D251" s="18" t="s">
        <v>491</v>
      </c>
      <c r="E251" s="19"/>
      <c r="F251" s="20">
        <v>100</v>
      </c>
      <c r="G251" s="18"/>
      <c r="H251" s="18"/>
      <c r="I251" s="18" t="str">
        <f>_xlfn.DISPIMG("ID_A266234A08084E70911316FCC5C160BF",1)</f>
        <v>=DISPIMG("ID_A266234A08084E70911316FCC5C160BF",1)</v>
      </c>
    </row>
    <row r="252" s="2" customFormat="1" spans="1:9">
      <c r="A252" s="17"/>
      <c r="B252" s="18"/>
      <c r="C252" s="18" t="s">
        <v>492</v>
      </c>
      <c r="D252" s="18" t="s">
        <v>493</v>
      </c>
      <c r="E252" s="19"/>
      <c r="F252" s="20">
        <v>20</v>
      </c>
      <c r="G252" s="18"/>
      <c r="H252" s="18"/>
      <c r="I252" s="18" t="s">
        <v>37</v>
      </c>
    </row>
    <row r="253" s="2" customFormat="1" spans="1:9">
      <c r="A253" s="17"/>
      <c r="B253" s="18"/>
      <c r="C253" s="18" t="s">
        <v>494</v>
      </c>
      <c r="D253" s="18" t="s">
        <v>495</v>
      </c>
      <c r="E253" s="19"/>
      <c r="F253" s="20">
        <v>20</v>
      </c>
      <c r="G253" s="18"/>
      <c r="H253" s="18"/>
      <c r="I253" s="18" t="s">
        <v>37</v>
      </c>
    </row>
    <row r="254" s="2" customFormat="1" spans="1:9">
      <c r="A254" s="17"/>
      <c r="B254" s="18"/>
      <c r="C254" s="18" t="s">
        <v>496</v>
      </c>
      <c r="D254" s="18" t="s">
        <v>497</v>
      </c>
      <c r="E254" s="19"/>
      <c r="F254" s="20">
        <v>20</v>
      </c>
      <c r="G254" s="18"/>
      <c r="H254" s="18"/>
      <c r="I254" s="18" t="s">
        <v>37</v>
      </c>
    </row>
    <row r="255" s="2" customFormat="1" ht="42.75" spans="1:9">
      <c r="A255" s="17"/>
      <c r="B255" s="18"/>
      <c r="C255" s="18" t="s">
        <v>498</v>
      </c>
      <c r="D255" s="18" t="s">
        <v>40</v>
      </c>
      <c r="E255" s="19" t="s">
        <v>151</v>
      </c>
      <c r="F255" s="20">
        <v>20</v>
      </c>
      <c r="G255" s="18"/>
      <c r="H255" s="18"/>
      <c r="I255" s="18" t="s">
        <v>37</v>
      </c>
    </row>
    <row r="256" s="2" customFormat="1" ht="28.5" spans="1:9">
      <c r="A256" s="17"/>
      <c r="B256" s="18"/>
      <c r="C256" s="18" t="s">
        <v>499</v>
      </c>
      <c r="D256" s="22" t="s">
        <v>500</v>
      </c>
      <c r="E256" s="30" t="s">
        <v>501</v>
      </c>
      <c r="F256" s="20">
        <v>200</v>
      </c>
      <c r="G256" s="21"/>
      <c r="H256" s="18"/>
      <c r="I256" s="18" t="s">
        <v>37</v>
      </c>
    </row>
    <row r="257" s="2" customFormat="1" ht="67.2" spans="1:9">
      <c r="A257" s="17"/>
      <c r="B257" s="18"/>
      <c r="C257" s="18" t="s">
        <v>502</v>
      </c>
      <c r="D257" s="22" t="s">
        <v>503</v>
      </c>
      <c r="E257" s="30" t="s">
        <v>504</v>
      </c>
      <c r="F257" s="20">
        <v>240</v>
      </c>
      <c r="G257" s="21"/>
      <c r="H257" s="18"/>
      <c r="I257" s="18" t="str">
        <f>_xlfn.DISPIMG("ID_DAA45FC090B84574AD83063308545B98",1)</f>
        <v>=DISPIMG("ID_DAA45FC090B84574AD83063308545B98",1)</v>
      </c>
    </row>
    <row r="258" s="2" customFormat="1" ht="77.05" spans="1:9">
      <c r="A258" s="17"/>
      <c r="B258" s="18"/>
      <c r="C258" s="18" t="s">
        <v>505</v>
      </c>
      <c r="D258" s="18" t="s">
        <v>506</v>
      </c>
      <c r="E258" s="19" t="s">
        <v>507</v>
      </c>
      <c r="F258" s="20">
        <v>10</v>
      </c>
      <c r="G258" s="18"/>
      <c r="H258" s="18"/>
      <c r="I258" s="18" t="str">
        <f>_xlfn.DISPIMG("ID_B99D17F7CEF947C98CFDF6D0BE08B4FB",1)</f>
        <v>=DISPIMG("ID_B99D17F7CEF947C98CFDF6D0BE08B4FB",1)</v>
      </c>
    </row>
    <row r="259" s="2" customFormat="1" ht="77.05" spans="1:9">
      <c r="A259" s="17"/>
      <c r="B259" s="18"/>
      <c r="C259" s="22" t="s">
        <v>508</v>
      </c>
      <c r="D259" s="22" t="s">
        <v>509</v>
      </c>
      <c r="E259" s="19" t="s">
        <v>510</v>
      </c>
      <c r="F259" s="20">
        <v>10</v>
      </c>
      <c r="G259" s="18"/>
      <c r="H259" s="18"/>
      <c r="I259" s="18" t="str">
        <f>_xlfn.DISPIMG("ID_6907924D18E54E598E1CD7217770471F",1)</f>
        <v>=DISPIMG("ID_6907924D18E54E598E1CD7217770471F",1)</v>
      </c>
    </row>
    <row r="260" s="2" customFormat="1" ht="58.95" spans="1:9">
      <c r="A260" s="17"/>
      <c r="B260" s="18"/>
      <c r="C260" s="18" t="s">
        <v>511</v>
      </c>
      <c r="D260" s="22" t="s">
        <v>512</v>
      </c>
      <c r="E260" s="19" t="s">
        <v>513</v>
      </c>
      <c r="F260" s="20">
        <v>30</v>
      </c>
      <c r="G260" s="21"/>
      <c r="H260" s="18"/>
      <c r="I260" s="18" t="str">
        <f>_xlfn.DISPIMG("ID_5639F5420CE44D4093D7C52AB055F69D",1)</f>
        <v>=DISPIMG("ID_5639F5420CE44D4093D7C52AB055F69D",1)</v>
      </c>
    </row>
    <row r="261" s="2" customFormat="1" ht="87.55" spans="1:9">
      <c r="A261" s="17">
        <v>16</v>
      </c>
      <c r="B261" s="18" t="s">
        <v>514</v>
      </c>
      <c r="C261" s="18" t="s">
        <v>515</v>
      </c>
      <c r="D261" s="18" t="s">
        <v>516</v>
      </c>
      <c r="E261" s="19" t="s">
        <v>517</v>
      </c>
      <c r="F261" s="20">
        <v>100</v>
      </c>
      <c r="G261" s="18"/>
      <c r="H261" s="18"/>
      <c r="I261" s="24" t="str">
        <f>_xlfn.DISPIMG("ID_F973244A179440A0AE3F9464A614F870",1)</f>
        <v>=DISPIMG("ID_F973244A179440A0AE3F9464A614F870",1)</v>
      </c>
    </row>
    <row r="262" s="2" customFormat="1" ht="87.55" spans="1:9">
      <c r="A262" s="17"/>
      <c r="B262" s="18"/>
      <c r="C262" s="18" t="s">
        <v>518</v>
      </c>
      <c r="D262" s="18" t="s">
        <v>516</v>
      </c>
      <c r="E262" s="19" t="s">
        <v>519</v>
      </c>
      <c r="F262" s="20">
        <v>200</v>
      </c>
      <c r="G262" s="18"/>
      <c r="H262" s="18"/>
      <c r="I262" s="24" t="str">
        <f>_xlfn.DISPIMG("ID_CFAEFB121ACE4FA5A3681372DBB850E8",1)</f>
        <v>=DISPIMG("ID_CFAEFB121ACE4FA5A3681372DBB850E8",1)</v>
      </c>
    </row>
    <row r="263" s="2" customFormat="1" ht="57" spans="1:9">
      <c r="A263" s="17"/>
      <c r="B263" s="18"/>
      <c r="C263" s="18" t="s">
        <v>520</v>
      </c>
      <c r="D263" s="18" t="s">
        <v>516</v>
      </c>
      <c r="E263" s="19" t="s">
        <v>521</v>
      </c>
      <c r="F263" s="20">
        <v>20</v>
      </c>
      <c r="G263" s="18"/>
      <c r="H263" s="18"/>
      <c r="I263" s="24"/>
    </row>
    <row r="264" s="2" customFormat="1" ht="87.3" spans="1:9">
      <c r="A264" s="17"/>
      <c r="B264" s="18"/>
      <c r="C264" s="18" t="s">
        <v>522</v>
      </c>
      <c r="D264" s="18" t="s">
        <v>523</v>
      </c>
      <c r="E264" s="19" t="s">
        <v>524</v>
      </c>
      <c r="F264" s="20">
        <v>1000</v>
      </c>
      <c r="G264" s="18"/>
      <c r="H264" s="18"/>
      <c r="I264" s="24" t="str">
        <f>_xlfn.DISPIMG("ID_BA08FDEC146440A5916602303AA35B3A",1)</f>
        <v>=DISPIMG("ID_BA08FDEC146440A5916602303AA35B3A",1)</v>
      </c>
    </row>
    <row r="265" s="2" customFormat="1" ht="87.3" spans="1:9">
      <c r="A265" s="17"/>
      <c r="B265" s="18"/>
      <c r="C265" s="18" t="s">
        <v>525</v>
      </c>
      <c r="D265" s="18" t="s">
        <v>526</v>
      </c>
      <c r="E265" s="19" t="s">
        <v>527</v>
      </c>
      <c r="F265" s="20">
        <v>200</v>
      </c>
      <c r="G265" s="18"/>
      <c r="H265" s="18"/>
      <c r="I265" s="24" t="str">
        <f>_xlfn.DISPIMG("ID_7C6AEF26A7284A058DE80ECD7C48174D",1)</f>
        <v>=DISPIMG("ID_7C6AEF26A7284A058DE80ECD7C48174D",1)</v>
      </c>
    </row>
    <row r="266" s="2" customFormat="1" ht="87.3" spans="1:9">
      <c r="A266" s="17"/>
      <c r="B266" s="18"/>
      <c r="C266" s="18" t="s">
        <v>528</v>
      </c>
      <c r="D266" s="18" t="s">
        <v>526</v>
      </c>
      <c r="E266" s="19" t="s">
        <v>529</v>
      </c>
      <c r="F266" s="20">
        <v>200</v>
      </c>
      <c r="G266" s="18"/>
      <c r="H266" s="18"/>
      <c r="I266" s="24" t="str">
        <f>_xlfn.DISPIMG("ID_BBFF19B7CCA64A92B3E0C524F396C3D4",1)</f>
        <v>=DISPIMG("ID_BBFF19B7CCA64A92B3E0C524F396C3D4",1)</v>
      </c>
    </row>
    <row r="267" s="2" customFormat="1" ht="130" spans="1:9">
      <c r="A267" s="17"/>
      <c r="B267" s="18"/>
      <c r="C267" s="18" t="s">
        <v>530</v>
      </c>
      <c r="D267" s="18" t="s">
        <v>526</v>
      </c>
      <c r="E267" s="19" t="s">
        <v>531</v>
      </c>
      <c r="F267" s="20">
        <v>1000</v>
      </c>
      <c r="G267" s="18"/>
      <c r="H267" s="18"/>
      <c r="I267" s="24" t="str">
        <f>_xlfn.DISPIMG("ID_54A16C2F47F441E1A0BA12E9854C26FF",1)</f>
        <v>=DISPIMG("ID_54A16C2F47F441E1A0BA12E9854C26FF",1)</v>
      </c>
    </row>
    <row r="268" s="2" customFormat="1" ht="87.3" spans="1:9">
      <c r="A268" s="17"/>
      <c r="B268" s="18"/>
      <c r="C268" s="18" t="s">
        <v>532</v>
      </c>
      <c r="D268" s="18" t="s">
        <v>526</v>
      </c>
      <c r="E268" s="19" t="s">
        <v>533</v>
      </c>
      <c r="F268" s="20">
        <v>200</v>
      </c>
      <c r="G268" s="18"/>
      <c r="H268" s="18"/>
      <c r="I268" s="24" t="str">
        <f>_xlfn.DISPIMG("ID_37ECEA4F7EAA401D82EF33181DAF5D6E",1)</f>
        <v>=DISPIMG("ID_37ECEA4F7EAA401D82EF33181DAF5D6E",1)</v>
      </c>
    </row>
    <row r="269" s="2" customFormat="1" ht="87.3" spans="1:9">
      <c r="A269" s="17"/>
      <c r="B269" s="18"/>
      <c r="C269" s="18" t="s">
        <v>534</v>
      </c>
      <c r="D269" s="18" t="s">
        <v>526</v>
      </c>
      <c r="E269" s="19" t="s">
        <v>535</v>
      </c>
      <c r="F269" s="20">
        <v>200</v>
      </c>
      <c r="G269" s="18"/>
      <c r="H269" s="18"/>
      <c r="I269" s="24" t="str">
        <f>_xlfn.DISPIMG("ID_7763E4FE2BC7470389106F725FD9E056",1)</f>
        <v>=DISPIMG("ID_7763E4FE2BC7470389106F725FD9E056",1)</v>
      </c>
    </row>
    <row r="270" s="2" customFormat="1" ht="87.3" spans="1:9">
      <c r="A270" s="17"/>
      <c r="B270" s="18"/>
      <c r="C270" s="18" t="s">
        <v>536</v>
      </c>
      <c r="D270" s="18" t="s">
        <v>40</v>
      </c>
      <c r="E270" s="19" t="s">
        <v>537</v>
      </c>
      <c r="F270" s="20">
        <v>200</v>
      </c>
      <c r="G270" s="18"/>
      <c r="H270" s="18"/>
      <c r="I270" s="24" t="str">
        <f>_xlfn.DISPIMG("ID_905CEA61C8BE453496AF7B7318F91551",1)</f>
        <v>=DISPIMG("ID_905CEA61C8BE453496AF7B7318F91551",1)</v>
      </c>
    </row>
    <row r="271" s="2" customFormat="1" ht="156.75" spans="1:9">
      <c r="A271" s="17"/>
      <c r="B271" s="18"/>
      <c r="C271" s="18" t="s">
        <v>538</v>
      </c>
      <c r="D271" s="18" t="s">
        <v>40</v>
      </c>
      <c r="E271" s="19" t="s">
        <v>539</v>
      </c>
      <c r="F271" s="20">
        <v>100</v>
      </c>
      <c r="G271" s="18"/>
      <c r="H271" s="18"/>
      <c r="I271" s="18" t="str">
        <f>_xlfn.DISPIMG("ID_29D602DF6C824867B31B2621C19145EF",1)</f>
        <v>=DISPIMG("ID_29D602DF6C824867B31B2621C19145EF",1)</v>
      </c>
    </row>
    <row r="272" s="2" customFormat="1" ht="114" spans="1:9">
      <c r="A272" s="17"/>
      <c r="B272" s="18"/>
      <c r="C272" s="18" t="s">
        <v>540</v>
      </c>
      <c r="D272" s="18" t="s">
        <v>541</v>
      </c>
      <c r="E272" s="19" t="s">
        <v>542</v>
      </c>
      <c r="F272" s="20">
        <v>200</v>
      </c>
      <c r="G272" s="18"/>
      <c r="H272" s="18"/>
      <c r="I272" s="18" t="str">
        <f>_xlfn.DISPIMG("ID_811B9D0A1E3841668F7D485B014CABF3",1)</f>
        <v>=DISPIMG("ID_811B9D0A1E3841668F7D485B014CABF3",1)</v>
      </c>
    </row>
    <row r="273" s="2" customFormat="1" ht="87.3" spans="1:9">
      <c r="A273" s="17"/>
      <c r="B273" s="18"/>
      <c r="C273" s="18" t="s">
        <v>543</v>
      </c>
      <c r="D273" s="18"/>
      <c r="E273" s="19" t="s">
        <v>544</v>
      </c>
      <c r="F273" s="20">
        <v>600</v>
      </c>
      <c r="G273" s="18"/>
      <c r="H273" s="18"/>
      <c r="I273" s="18" t="str">
        <f>_xlfn.DISPIMG("ID_112DD7FFF91040A0A2E7F84D15880261",1)</f>
        <v>=DISPIMG("ID_112DD7FFF91040A0A2E7F84D15880261",1)</v>
      </c>
    </row>
    <row r="274" s="2" customFormat="1" ht="63.1" spans="1:9">
      <c r="A274" s="17"/>
      <c r="B274" s="18"/>
      <c r="C274" s="18" t="s">
        <v>545</v>
      </c>
      <c r="D274" s="18" t="s">
        <v>40</v>
      </c>
      <c r="E274" s="19" t="s">
        <v>546</v>
      </c>
      <c r="F274" s="20">
        <v>1000</v>
      </c>
      <c r="G274" s="18"/>
      <c r="H274" s="18"/>
      <c r="I274" s="18" t="str">
        <f>_xlfn.DISPIMG("ID_FF4079ACD6E44DEA8059A5700271B7F1",1)</f>
        <v>=DISPIMG("ID_FF4079ACD6E44DEA8059A5700271B7F1",1)</v>
      </c>
    </row>
    <row r="275" s="2" customFormat="1" ht="59" spans="1:9">
      <c r="A275" s="17"/>
      <c r="B275" s="18"/>
      <c r="C275" s="18" t="s">
        <v>547</v>
      </c>
      <c r="D275" s="18" t="s">
        <v>40</v>
      </c>
      <c r="E275" s="19" t="s">
        <v>548</v>
      </c>
      <c r="F275" s="20">
        <v>4000</v>
      </c>
      <c r="G275" s="18"/>
      <c r="H275" s="18"/>
      <c r="I275" s="18" t="str">
        <f>_xlfn.DISPIMG("ID_B1424285F71F4D5794CD2FAFF1444032",1)</f>
        <v>=DISPIMG("ID_B1424285F71F4D5794CD2FAFF1444032",1)</v>
      </c>
    </row>
    <row r="276" s="2" customFormat="1" ht="136" spans="1:9">
      <c r="A276" s="17"/>
      <c r="B276" s="18"/>
      <c r="C276" s="18" t="s">
        <v>549</v>
      </c>
      <c r="D276" s="18" t="s">
        <v>550</v>
      </c>
      <c r="E276" s="19" t="s">
        <v>551</v>
      </c>
      <c r="F276" s="20">
        <v>600</v>
      </c>
      <c r="G276" s="18"/>
      <c r="H276" s="18"/>
      <c r="I276" s="24" t="str">
        <f>_xlfn.DISPIMG("ID_FF68C8B56355470185195541E24159C0",1)</f>
        <v>=DISPIMG("ID_FF68C8B56355470185195541E24159C0",1)</v>
      </c>
    </row>
    <row r="277" s="2" customFormat="1" ht="87.8" spans="1:9">
      <c r="A277" s="17"/>
      <c r="B277" s="18"/>
      <c r="C277" s="18" t="s">
        <v>552</v>
      </c>
      <c r="D277" s="18" t="s">
        <v>553</v>
      </c>
      <c r="E277" s="19" t="s">
        <v>554</v>
      </c>
      <c r="F277" s="20">
        <v>8843.06</v>
      </c>
      <c r="G277" s="18"/>
      <c r="H277" s="18"/>
      <c r="I277" s="24" t="str">
        <f>_xlfn.DISPIMG("ID_D431BED417DB4AD1B797E102EA1101A4",1)</f>
        <v>=DISPIMG("ID_D431BED417DB4AD1B797E102EA1101A4",1)</v>
      </c>
    </row>
    <row r="278" s="2" customFormat="1" ht="87.8" spans="1:9">
      <c r="A278" s="17"/>
      <c r="B278" s="18"/>
      <c r="C278" s="18" t="s">
        <v>555</v>
      </c>
      <c r="D278" s="18" t="s">
        <v>556</v>
      </c>
      <c r="E278" s="19" t="s">
        <v>557</v>
      </c>
      <c r="F278" s="20">
        <v>3563.62</v>
      </c>
      <c r="G278" s="18"/>
      <c r="H278" s="18"/>
      <c r="I278" s="24" t="str">
        <f>_xlfn.DISPIMG("ID_BC65D059010B48A19AED42886E184BD6",1)</f>
        <v>=DISPIMG("ID_BC65D059010B48A19AED42886E184BD6",1)</v>
      </c>
    </row>
    <row r="279" s="2" customFormat="1" ht="58.95" spans="1:9">
      <c r="A279" s="17"/>
      <c r="B279" s="18"/>
      <c r="C279" s="18" t="s">
        <v>558</v>
      </c>
      <c r="D279" s="22" t="s">
        <v>559</v>
      </c>
      <c r="E279" s="19" t="s">
        <v>560</v>
      </c>
      <c r="F279" s="20">
        <v>15.392</v>
      </c>
      <c r="G279" s="21"/>
      <c r="H279" s="18"/>
      <c r="I279" s="18" t="str">
        <f>_xlfn.DISPIMG("ID_7150BED9400F4EF389FC3511CF510224",1)</f>
        <v>=DISPIMG("ID_7150BED9400F4EF389FC3511CF510224",1)</v>
      </c>
    </row>
    <row r="280" s="2" customFormat="1" ht="87.55" spans="1:9">
      <c r="A280" s="17"/>
      <c r="B280" s="18"/>
      <c r="C280" s="18" t="s">
        <v>561</v>
      </c>
      <c r="D280" s="18" t="s">
        <v>562</v>
      </c>
      <c r="E280" s="19" t="s">
        <v>563</v>
      </c>
      <c r="F280" s="20">
        <v>204</v>
      </c>
      <c r="G280" s="18"/>
      <c r="H280" s="18"/>
      <c r="I280" s="24" t="str">
        <f>_xlfn.DISPIMG("ID_8B0B0E8740F9454493E5455EBBEF110B",1)</f>
        <v>=DISPIMG("ID_8B0B0E8740F9454493E5455EBBEF110B",1)</v>
      </c>
    </row>
    <row r="281" s="2" customFormat="1" ht="63.4" spans="1:9">
      <c r="A281" s="17">
        <v>17</v>
      </c>
      <c r="B281" s="18" t="s">
        <v>564</v>
      </c>
      <c r="C281" s="18" t="s">
        <v>565</v>
      </c>
      <c r="D281" s="18" t="s">
        <v>566</v>
      </c>
      <c r="E281" s="30" t="s">
        <v>567</v>
      </c>
      <c r="F281" s="20">
        <v>1000</v>
      </c>
      <c r="G281" s="21"/>
      <c r="H281" s="18"/>
      <c r="I281" s="18" t="str">
        <f>_xlfn.DISPIMG("ID_0B05CB4050C4432E8482D8B25514961E",1)</f>
        <v>=DISPIMG("ID_0B05CB4050C4432E8482D8B25514961E",1)</v>
      </c>
    </row>
    <row r="282" s="2" customFormat="1" ht="28.5" spans="1:9">
      <c r="A282" s="17"/>
      <c r="B282" s="18"/>
      <c r="C282" s="18" t="s">
        <v>568</v>
      </c>
      <c r="D282" s="22" t="s">
        <v>569</v>
      </c>
      <c r="E282" s="19" t="s">
        <v>570</v>
      </c>
      <c r="F282" s="20">
        <v>12</v>
      </c>
      <c r="G282" s="21"/>
      <c r="H282" s="18"/>
      <c r="I282" s="18"/>
    </row>
    <row r="283" s="2" customFormat="1" ht="59.35" spans="1:9">
      <c r="A283" s="17"/>
      <c r="B283" s="18"/>
      <c r="C283" s="18" t="s">
        <v>571</v>
      </c>
      <c r="D283" s="22" t="s">
        <v>572</v>
      </c>
      <c r="E283" s="19" t="s">
        <v>573</v>
      </c>
      <c r="F283" s="20">
        <v>40.4</v>
      </c>
      <c r="G283" s="21"/>
      <c r="H283" s="18"/>
      <c r="I283" s="18" t="str">
        <f>_xlfn.DISPIMG("ID_574D3EC901674D1BBB4EF88B1F740C4D",1)</f>
        <v>=DISPIMG("ID_574D3EC901674D1BBB4EF88B1F740C4D",1)</v>
      </c>
    </row>
    <row r="284" s="2" customFormat="1" ht="28.5" spans="1:9">
      <c r="A284" s="17"/>
      <c r="B284" s="18"/>
      <c r="C284" s="18" t="s">
        <v>574</v>
      </c>
      <c r="D284" s="22" t="s">
        <v>575</v>
      </c>
      <c r="E284" s="19" t="s">
        <v>576</v>
      </c>
      <c r="F284" s="20">
        <v>20</v>
      </c>
      <c r="G284" s="21"/>
      <c r="H284" s="18"/>
      <c r="I284" s="18"/>
    </row>
    <row r="285" s="2" customFormat="1" ht="28.5" spans="1:9">
      <c r="A285" s="17"/>
      <c r="B285" s="18"/>
      <c r="C285" s="18" t="s">
        <v>577</v>
      </c>
      <c r="D285" s="22" t="s">
        <v>578</v>
      </c>
      <c r="E285" s="19" t="s">
        <v>573</v>
      </c>
      <c r="F285" s="20">
        <v>5.2</v>
      </c>
      <c r="G285" s="21"/>
      <c r="H285" s="18"/>
      <c r="I285" s="18"/>
    </row>
    <row r="286" s="2" customFormat="1" ht="28.5" spans="1:9">
      <c r="A286" s="17"/>
      <c r="B286" s="18"/>
      <c r="C286" s="18" t="s">
        <v>579</v>
      </c>
      <c r="D286" s="22" t="s">
        <v>580</v>
      </c>
      <c r="E286" s="19" t="s">
        <v>581</v>
      </c>
      <c r="F286" s="20">
        <v>0.8</v>
      </c>
      <c r="G286" s="21"/>
      <c r="H286" s="18"/>
      <c r="I286" s="18"/>
    </row>
    <row r="287" s="2" customFormat="1" ht="28.5" spans="1:9">
      <c r="A287" s="17"/>
      <c r="B287" s="18"/>
      <c r="C287" s="18" t="s">
        <v>582</v>
      </c>
      <c r="D287" s="22" t="s">
        <v>583</v>
      </c>
      <c r="E287" s="19" t="s">
        <v>584</v>
      </c>
      <c r="F287" s="20">
        <v>2.8</v>
      </c>
      <c r="G287" s="21"/>
      <c r="H287" s="18"/>
      <c r="I287" s="18"/>
    </row>
    <row r="288" s="2" customFormat="1" spans="1:9">
      <c r="A288" s="17"/>
      <c r="B288" s="18"/>
      <c r="C288" s="18" t="s">
        <v>585</v>
      </c>
      <c r="D288" s="22" t="s">
        <v>586</v>
      </c>
      <c r="E288" s="19" t="s">
        <v>573</v>
      </c>
      <c r="F288" s="20">
        <v>8</v>
      </c>
      <c r="G288" s="21"/>
      <c r="H288" s="18"/>
      <c r="I288" s="18"/>
    </row>
    <row r="289" s="2" customFormat="1" ht="28.5" spans="1:9">
      <c r="A289" s="17">
        <v>18</v>
      </c>
      <c r="B289" s="18" t="s">
        <v>587</v>
      </c>
      <c r="C289" s="18" t="s">
        <v>588</v>
      </c>
      <c r="D289" s="18" t="s">
        <v>589</v>
      </c>
      <c r="E289" s="19" t="s">
        <v>590</v>
      </c>
      <c r="F289" s="20">
        <v>48</v>
      </c>
      <c r="G289" s="18"/>
      <c r="H289" s="18"/>
      <c r="I289" s="18" t="s">
        <v>37</v>
      </c>
    </row>
    <row r="290" s="2" customFormat="1" ht="73.95" spans="1:9">
      <c r="A290" s="17"/>
      <c r="B290" s="18"/>
      <c r="C290" s="18" t="s">
        <v>591</v>
      </c>
      <c r="D290" s="22" t="s">
        <v>592</v>
      </c>
      <c r="E290" s="19" t="s">
        <v>593</v>
      </c>
      <c r="F290" s="20">
        <v>28</v>
      </c>
      <c r="G290" s="21"/>
      <c r="H290" s="18"/>
      <c r="I290" s="18" t="str">
        <f>_xlfn.DISPIMG("ID_B73CE541BE5A407A9005437CBF625EAC",1)</f>
        <v>=DISPIMG("ID_B73CE541BE5A407A9005437CBF625EAC",1)</v>
      </c>
    </row>
    <row r="291" s="2" customFormat="1" ht="52.1" spans="1:9">
      <c r="A291" s="17"/>
      <c r="B291" s="18"/>
      <c r="C291" s="18" t="s">
        <v>594</v>
      </c>
      <c r="D291" s="22" t="s">
        <v>595</v>
      </c>
      <c r="E291" s="19" t="s">
        <v>596</v>
      </c>
      <c r="F291" s="20">
        <v>60</v>
      </c>
      <c r="G291" s="18"/>
      <c r="H291" s="18"/>
      <c r="I291" s="18" t="str">
        <f>_xlfn.DISPIMG("ID_1F66951FA4354B46BFE2F975A1D60CF6",1)</f>
        <v>=DISPIMG("ID_1F66951FA4354B46BFE2F975A1D60CF6",1)</v>
      </c>
    </row>
    <row r="292" s="2" customFormat="1" ht="87.3" spans="1:9">
      <c r="A292" s="22">
        <v>19</v>
      </c>
      <c r="B292" s="31" t="s">
        <v>597</v>
      </c>
      <c r="C292" s="18" t="s">
        <v>598</v>
      </c>
      <c r="D292" s="18" t="s">
        <v>40</v>
      </c>
      <c r="E292" s="19" t="s">
        <v>599</v>
      </c>
      <c r="F292" s="20">
        <v>84</v>
      </c>
      <c r="G292" s="18"/>
      <c r="H292" s="18"/>
      <c r="I292" s="18" t="str">
        <f>_xlfn.DISPIMG("ID_01D53836EC8B448F9E65792A16EAE561",1)</f>
        <v>=DISPIMG("ID_01D53836EC8B448F9E65792A16EAE561",1)</v>
      </c>
    </row>
    <row r="293" s="2" customFormat="1" ht="33" customHeight="1" spans="1:9">
      <c r="A293" s="22"/>
      <c r="B293" s="32"/>
      <c r="C293" s="22" t="s">
        <v>600</v>
      </c>
      <c r="D293" s="22" t="s">
        <v>601</v>
      </c>
      <c r="E293" s="19" t="s">
        <v>602</v>
      </c>
      <c r="F293" s="20">
        <v>52</v>
      </c>
      <c r="G293" s="21"/>
      <c r="H293" s="18"/>
      <c r="I293" s="18" t="s">
        <v>37</v>
      </c>
    </row>
    <row r="294" s="2" customFormat="1" ht="59.35" spans="1:9">
      <c r="A294" s="22"/>
      <c r="B294" s="32"/>
      <c r="C294" s="22" t="s">
        <v>603</v>
      </c>
      <c r="D294" s="22" t="s">
        <v>604</v>
      </c>
      <c r="E294" s="19" t="s">
        <v>573</v>
      </c>
      <c r="F294" s="20">
        <v>276</v>
      </c>
      <c r="G294" s="21"/>
      <c r="H294" s="18"/>
      <c r="I294" s="18" t="str">
        <f>_xlfn.DISPIMG("ID_C70232F5366B4CD0B7A4AA4C174F7C2D",1)</f>
        <v>=DISPIMG("ID_C70232F5366B4CD0B7A4AA4C174F7C2D",1)</v>
      </c>
    </row>
    <row r="295" ht="59.15" spans="1:9">
      <c r="A295" s="22"/>
      <c r="B295" s="32"/>
      <c r="C295" s="22" t="s">
        <v>603</v>
      </c>
      <c r="D295" s="22" t="s">
        <v>605</v>
      </c>
      <c r="E295" s="19" t="s">
        <v>573</v>
      </c>
      <c r="F295" s="20">
        <v>22</v>
      </c>
      <c r="G295" s="21"/>
      <c r="H295" s="18"/>
      <c r="I295" s="18" t="str">
        <f>_xlfn.DISPIMG("ID_34E86FF079F748E1A63C92CB317A34F0",1)</f>
        <v>=DISPIMG("ID_34E86FF079F748E1A63C92CB317A34F0",1)</v>
      </c>
    </row>
    <row r="296" spans="1:9">
      <c r="A296" s="22" t="s">
        <v>606</v>
      </c>
      <c r="B296" s="22"/>
      <c r="C296" s="22"/>
      <c r="D296" s="22"/>
      <c r="E296" s="33"/>
      <c r="F296" s="34"/>
      <c r="G296" s="22"/>
      <c r="H296" s="18">
        <f>SUM(H3:H295)</f>
        <v>0</v>
      </c>
      <c r="I296" s="18"/>
    </row>
    <row r="297" s="2" customFormat="1" ht="82" customHeight="1" spans="1:9">
      <c r="A297" s="35" t="s">
        <v>607</v>
      </c>
      <c r="B297" s="36"/>
      <c r="C297" s="36"/>
      <c r="D297" s="36"/>
      <c r="E297" s="36"/>
      <c r="F297" s="37"/>
      <c r="G297" s="36"/>
      <c r="H297" s="36"/>
      <c r="I297" s="36"/>
    </row>
    <row r="298" s="2" customFormat="1" spans="1:9">
      <c r="A298" s="3"/>
      <c r="B298" s="3"/>
      <c r="C298" s="4"/>
      <c r="D298" s="4"/>
      <c r="E298" s="5"/>
      <c r="F298" s="6"/>
      <c r="G298" s="7"/>
      <c r="H298" s="7"/>
      <c r="I298" s="7"/>
    </row>
    <row r="299" s="2" customFormat="1" spans="1:9">
      <c r="A299" s="3"/>
      <c r="B299" s="3"/>
      <c r="C299" s="4"/>
      <c r="D299" s="4"/>
      <c r="E299" s="5"/>
      <c r="F299" s="6"/>
      <c r="G299" s="7"/>
      <c r="H299" s="7"/>
      <c r="I299" s="7"/>
    </row>
  </sheetData>
  <autoFilter ref="A1:I299">
    <extLst/>
  </autoFilter>
  <mergeCells count="103">
    <mergeCell ref="A1:I1"/>
    <mergeCell ref="A296:F296"/>
    <mergeCell ref="A297:I297"/>
    <mergeCell ref="A3:A24"/>
    <mergeCell ref="A25:A34"/>
    <mergeCell ref="A35:A36"/>
    <mergeCell ref="A37:A38"/>
    <mergeCell ref="A39:A58"/>
    <mergeCell ref="A59:A65"/>
    <mergeCell ref="A66:A133"/>
    <mergeCell ref="A134:A138"/>
    <mergeCell ref="A139:A172"/>
    <mergeCell ref="A173:A185"/>
    <mergeCell ref="A186:A191"/>
    <mergeCell ref="A192:A214"/>
    <mergeCell ref="A215:A227"/>
    <mergeCell ref="A228:A248"/>
    <mergeCell ref="A249:A260"/>
    <mergeCell ref="A261:A280"/>
    <mergeCell ref="A281:A288"/>
    <mergeCell ref="A289:A291"/>
    <mergeCell ref="A292:A295"/>
    <mergeCell ref="B3:B24"/>
    <mergeCell ref="B25:B34"/>
    <mergeCell ref="B35:B36"/>
    <mergeCell ref="B37:B38"/>
    <mergeCell ref="B39:B58"/>
    <mergeCell ref="B59:B65"/>
    <mergeCell ref="B66:B133"/>
    <mergeCell ref="B134:B138"/>
    <mergeCell ref="B139:B172"/>
    <mergeCell ref="B173:B185"/>
    <mergeCell ref="B186:B191"/>
    <mergeCell ref="B192:B214"/>
    <mergeCell ref="B215:B227"/>
    <mergeCell ref="B228:B248"/>
    <mergeCell ref="B249:B260"/>
    <mergeCell ref="B261:B280"/>
    <mergeCell ref="B281:B288"/>
    <mergeCell ref="B289:B291"/>
    <mergeCell ref="B292:B295"/>
    <mergeCell ref="C37:C38"/>
    <mergeCell ref="C109:C110"/>
    <mergeCell ref="D60:D61"/>
    <mergeCell ref="D109:D110"/>
    <mergeCell ref="E3:E4"/>
    <mergeCell ref="E11:E12"/>
    <mergeCell ref="E13:E14"/>
    <mergeCell ref="E26:E30"/>
    <mergeCell ref="E31:E34"/>
    <mergeCell ref="E35:E36"/>
    <mergeCell ref="E37:E45"/>
    <mergeCell ref="E46:E47"/>
    <mergeCell ref="E48:E49"/>
    <mergeCell ref="E59:E60"/>
    <mergeCell ref="E61:E65"/>
    <mergeCell ref="E66:E67"/>
    <mergeCell ref="E68:E69"/>
    <mergeCell ref="E73:E74"/>
    <mergeCell ref="E75:E77"/>
    <mergeCell ref="E79:E81"/>
    <mergeCell ref="E83:E84"/>
    <mergeCell ref="E91:E95"/>
    <mergeCell ref="E97:E99"/>
    <mergeCell ref="E100:E101"/>
    <mergeCell ref="E102:E104"/>
    <mergeCell ref="E105:E106"/>
    <mergeCell ref="E107:E108"/>
    <mergeCell ref="E109:E112"/>
    <mergeCell ref="E134:E137"/>
    <mergeCell ref="E139:E152"/>
    <mergeCell ref="E155:E157"/>
    <mergeCell ref="E158:E168"/>
    <mergeCell ref="E169:E172"/>
    <mergeCell ref="E173:E183"/>
    <mergeCell ref="E184:E185"/>
    <mergeCell ref="E186:E188"/>
    <mergeCell ref="E189:E191"/>
    <mergeCell ref="E192:E194"/>
    <mergeCell ref="E196:E200"/>
    <mergeCell ref="E201:E202"/>
    <mergeCell ref="E204:E206"/>
    <mergeCell ref="E207:E208"/>
    <mergeCell ref="E209:E210"/>
    <mergeCell ref="E215:E221"/>
    <mergeCell ref="E226:E227"/>
    <mergeCell ref="E228:E235"/>
    <mergeCell ref="E236:E239"/>
    <mergeCell ref="E240:E241"/>
    <mergeCell ref="E249:E254"/>
    <mergeCell ref="G109:G110"/>
    <mergeCell ref="I68:I69"/>
    <mergeCell ref="I73:I74"/>
    <mergeCell ref="I75:I76"/>
    <mergeCell ref="I89:I90"/>
    <mergeCell ref="I94:I95"/>
    <mergeCell ref="I134:I137"/>
    <mergeCell ref="I146:I147"/>
    <mergeCell ref="I162:I163"/>
    <mergeCell ref="I171:I172"/>
    <mergeCell ref="I173:I181"/>
    <mergeCell ref="I201:I202"/>
    <mergeCell ref="J64:J65"/>
  </mergeCells>
  <conditionalFormatting sqref="E256">
    <cfRule type="duplicateValues" dxfId="0" priority="1"/>
    <cfRule type="duplicateValues" dxfId="0" priority="2"/>
    <cfRule type="duplicateValues" dxfId="0" priority="3"/>
    <cfRule type="duplicateValues" dxfId="0" priority="4"/>
  </conditionalFormatting>
  <conditionalFormatting sqref="E257">
    <cfRule type="duplicateValues" dxfId="0" priority="5"/>
    <cfRule type="duplicateValues" dxfId="0" priority="6"/>
    <cfRule type="duplicateValues" dxfId="0" priority="7"/>
    <cfRule type="duplicateValues" dxfId="0" priority="8"/>
  </conditionalFormatting>
  <pageMargins left="0.751388888888889" right="0.751388888888889" top="1" bottom="1" header="0.5" footer="0.5"/>
  <pageSetup paperSize="151" scale="38" orientation="portrait" horizontalDpi="600" verticalDpi="18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netuser</dc:creator>
  <cp:lastModifiedBy>袁景</cp:lastModifiedBy>
  <dcterms:created xsi:type="dcterms:W3CDTF">2022-09-02T02:15:00Z</dcterms:created>
  <dcterms:modified xsi:type="dcterms:W3CDTF">2022-11-18T08:46:14Z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812588B316BF47608AF2CADAB5722EEE</vt:lpwstr>
  </property>
  <property fmtid="{D5CDD505-2E9C-101B-9397-08002B2CF9AE}" pid="3" name="KSOProductBuildVer">
    <vt:lpwstr>2052-11.1.0.12763</vt:lpwstr>
  </property>
</Properties>
</file>